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VALSTS_VP\Izsoles\2022\2022-08-10 Eirobondu Domestic TAP\"/>
    </mc:Choice>
  </mc:AlternateContent>
  <bookViews>
    <workbookView xWindow="-15" yWindow="6810" windowWidth="28830" windowHeight="6030" tabRatio="66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apgrozībā_outstanding!$B$6:$G$15</definedName>
    <definedName name="_xlnm._FilterDatabase" localSheetId="3" hidden="1">obligācijas_bonds!$B$6:$Q$220</definedName>
    <definedName name="_xlnm._FilterDatabase" localSheetId="2" hidden="1">parādzīmes_bills!$B$6:$P$877</definedName>
    <definedName name="_xlnm.Print_Area" localSheetId="0">apgrozībā_outstanding!$B$2:$G$18</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L1176" i="26" l="1"/>
  <c r="K1176" i="26"/>
  <c r="J1176" i="26"/>
  <c r="F14" i="31"/>
  <c r="N1176" i="26" l="1"/>
  <c r="L1175" i="26"/>
  <c r="K1175" i="26"/>
  <c r="N1175" i="26" s="1"/>
  <c r="J1175" i="26"/>
  <c r="H1175" i="26"/>
  <c r="H1174" i="26" l="1"/>
  <c r="J1174" i="26"/>
  <c r="K1174" i="26"/>
  <c r="N1174" i="26"/>
  <c r="K1173" i="26" l="1"/>
  <c r="K1172" i="26"/>
  <c r="L1172" i="26"/>
  <c r="J1173" i="26"/>
  <c r="J1172" i="26"/>
  <c r="H1172" i="26"/>
  <c r="N1172" i="26" l="1"/>
  <c r="H1173" i="26"/>
  <c r="N1173" i="26" s="1"/>
  <c r="L1171" i="26" l="1"/>
  <c r="K1171" i="26"/>
  <c r="J1171" i="26"/>
  <c r="N1171" i="26" s="1"/>
  <c r="H1171" i="26"/>
  <c r="N1170" i="26"/>
  <c r="N224" i="30" l="1"/>
  <c r="M224" i="30"/>
  <c r="O224" i="30" l="1"/>
  <c r="F11" i="31"/>
  <c r="K1170" i="26"/>
  <c r="K1169" i="26"/>
  <c r="F10" i="31"/>
  <c r="G10" i="31"/>
  <c r="G11" i="31"/>
  <c r="H1156" i="26"/>
  <c r="F8" i="31"/>
  <c r="P190" i="30"/>
  <c r="P191" i="30" s="1"/>
  <c r="G9" i="31"/>
  <c r="F9"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8" i="31"/>
  <c r="G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<sst xmlns="http://schemas.openxmlformats.org/spreadsheetml/2006/main" count="4351" uniqueCount="76">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</sst>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6">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6"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7" fillId="0" borderId="25" xfId="0" applyFont="1" applyFill="1" applyBorder="1" applyAlignment="1">
      <alignment horizontal="center" vertical="center"/>
    </xf>
    <xf numFmtId="0" fontId="58"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8"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59" fillId="0" borderId="27" xfId="0" applyNumberFormat="1" applyFont="1" applyFill="1" applyBorder="1" applyAlignment="1">
      <alignment horizontal="right" vertical="center"/>
    </xf>
    <xf numFmtId="4" fontId="59" fillId="0" borderId="27" xfId="0" applyNumberFormat="1" applyFont="1" applyFill="1" applyBorder="1" applyAlignment="1">
      <alignment horizontal="right" vertical="center"/>
    </xf>
    <xf numFmtId="4" fontId="59" fillId="0" borderId="29" xfId="0" applyNumberFormat="1" applyFont="1" applyFill="1" applyBorder="1" applyAlignment="1">
      <alignment horizontal="right" vertical="center"/>
    </xf>
    <xf numFmtId="4" fontId="59" fillId="0" borderId="28" xfId="0" applyNumberFormat="1" applyFont="1" applyFill="1" applyBorder="1" applyAlignment="1">
      <alignment horizontal="right" vertical="center"/>
    </xf>
    <xf numFmtId="14" fontId="59" fillId="0" borderId="11" xfId="0" applyNumberFormat="1" applyFont="1" applyFill="1" applyBorder="1" applyAlignment="1">
      <alignment horizontal="right" vertical="center"/>
    </xf>
    <xf numFmtId="4" fontId="59" fillId="0" borderId="11"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4" fontId="59" fillId="0" borderId="10" xfId="0" applyNumberFormat="1" applyFont="1" applyFill="1" applyBorder="1" applyAlignment="1">
      <alignment horizontal="right" vertical="center"/>
    </xf>
    <xf numFmtId="0" fontId="29" fillId="0" borderId="0" xfId="0" applyFont="1"/>
    <xf numFmtId="14" fontId="59" fillId="0" borderId="30" xfId="0" applyNumberFormat="1" applyFont="1" applyFill="1" applyBorder="1" applyAlignment="1">
      <alignment horizontal="right" vertical="center"/>
    </xf>
    <xf numFmtId="4" fontId="59" fillId="0" borderId="30" xfId="0" applyNumberFormat="1" applyFont="1" applyFill="1" applyBorder="1" applyAlignment="1">
      <alignment horizontal="right" vertical="center"/>
    </xf>
    <xf numFmtId="4" fontId="59" fillId="0" borderId="31" xfId="0" applyNumberFormat="1" applyFont="1" applyFill="1" applyBorder="1" applyAlignment="1">
      <alignment horizontal="right" vertical="center"/>
    </xf>
    <xf numFmtId="4" fontId="59"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8" fillId="0" borderId="44" xfId="0" applyFont="1" applyFill="1" applyBorder="1" applyAlignment="1">
      <alignment horizontal="center" vertical="center"/>
    </xf>
    <xf numFmtId="4" fontId="3" fillId="18" borderId="0" xfId="0" applyNumberFormat="1" applyFont="1" applyFill="1"/>
    <xf numFmtId="0" fontId="58" fillId="0" borderId="21" xfId="0" applyNumberFormat="1" applyFont="1" applyFill="1" applyBorder="1" applyAlignment="1">
      <alignment horizontal="center" vertical="center"/>
    </xf>
    <xf numFmtId="0" fontId="58"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59" fillId="0" borderId="12" xfId="0" applyNumberFormat="1" applyFont="1" applyFill="1" applyBorder="1" applyAlignment="1">
      <alignment horizontal="right" vertical="center"/>
    </xf>
    <xf numFmtId="14" fontId="59" fillId="0" borderId="26" xfId="0" applyNumberFormat="1" applyFont="1" applyFill="1" applyBorder="1" applyAlignment="1">
      <alignment horizontal="right" vertical="center"/>
    </xf>
    <xf numFmtId="14" fontId="59" fillId="0" borderId="39" xfId="0" applyNumberFormat="1" applyFont="1" applyFill="1" applyBorder="1" applyAlignment="1">
      <alignment horizontal="right" vertical="center"/>
    </xf>
    <xf numFmtId="4" fontId="59" fillId="0" borderId="33" xfId="0" applyNumberFormat="1" applyFont="1" applyFill="1" applyBorder="1" applyAlignment="1">
      <alignment horizontal="right" vertical="center"/>
    </xf>
    <xf numFmtId="4" fontId="59" fillId="0" borderId="12" xfId="0" applyNumberFormat="1" applyFont="1" applyFill="1" applyBorder="1" applyAlignment="1">
      <alignment horizontal="right" vertical="center"/>
    </xf>
    <xf numFmtId="4" fontId="59" fillId="0" borderId="26" xfId="0" applyNumberFormat="1" applyFont="1" applyFill="1" applyBorder="1" applyAlignment="1">
      <alignment horizontal="right" vertical="center"/>
    </xf>
    <xf numFmtId="4" fontId="59" fillId="0" borderId="35" xfId="0" applyNumberFormat="1" applyFont="1" applyFill="1" applyBorder="1" applyAlignment="1">
      <alignment horizontal="right" vertical="center"/>
    </xf>
    <xf numFmtId="4" fontId="59" fillId="0" borderId="34" xfId="0" applyNumberFormat="1" applyFont="1" applyFill="1" applyBorder="1" applyAlignment="1">
      <alignment horizontal="right" vertical="center"/>
    </xf>
    <xf numFmtId="4" fontId="59"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0" fillId="0" borderId="50" xfId="0" applyFont="1" applyFill="1" applyBorder="1" applyAlignment="1">
      <alignment horizontal="right" vertical="center"/>
    </xf>
    <xf numFmtId="169" fontId="60" fillId="0" borderId="50" xfId="0" applyNumberFormat="1" applyFont="1" applyFill="1" applyBorder="1" applyAlignment="1">
      <alignment horizontal="right" vertical="center"/>
    </xf>
    <xf numFmtId="165" fontId="60" fillId="0" borderId="50" xfId="0" applyNumberFormat="1" applyFont="1" applyFill="1" applyBorder="1" applyAlignment="1">
      <alignment horizontal="right" vertical="center"/>
    </xf>
    <xf numFmtId="4" fontId="60" fillId="0" borderId="50" xfId="0" applyNumberFormat="1" applyFont="1" applyFill="1" applyBorder="1" applyAlignment="1">
      <alignment horizontal="right" vertical="center"/>
    </xf>
    <xf numFmtId="1" fontId="60" fillId="0" borderId="50" xfId="0" applyNumberFormat="1" applyFont="1" applyFill="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14" fontId="59" fillId="0" borderId="33" xfId="0" applyNumberFormat="1" applyFont="1" applyFill="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tabSelected="1" zoomScale="110" zoomScaleNormal="110" workbookViewId="0">
      <selection activeCell="H24" sqref="H24"/>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3" t="s">
        <v>7</v>
      </c>
      <c r="C2" s="323"/>
      <c r="D2" s="323"/>
      <c r="E2" s="323"/>
      <c r="F2" s="323"/>
      <c r="G2" s="28">
        <v>44783</v>
      </c>
    </row>
    <row r="3" spans="2:13" ht="20.25">
      <c r="B3" s="324" t="s">
        <v>39</v>
      </c>
      <c r="C3" s="324"/>
      <c r="D3" s="324"/>
      <c r="E3" s="324"/>
      <c r="F3" s="324"/>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2">
        <v>80058</v>
      </c>
      <c r="C7" s="293">
        <v>44861</v>
      </c>
      <c r="D7" s="292" t="s">
        <v>32</v>
      </c>
      <c r="E7" s="294">
        <v>5.2499999999999998E-2</v>
      </c>
      <c r="F7" s="295">
        <v>64541465.299999997</v>
      </c>
      <c r="G7" s="296">
        <f>C7-$G$2</f>
        <v>78</v>
      </c>
      <c r="H7" s="19"/>
    </row>
    <row r="8" spans="2:13" s="22" customFormat="1" ht="15.95" customHeight="1">
      <c r="B8" s="297">
        <v>70158</v>
      </c>
      <c r="C8" s="298">
        <v>45058</v>
      </c>
      <c r="D8" s="297" t="s">
        <v>33</v>
      </c>
      <c r="E8" s="299">
        <v>2.5000000000000001E-3</v>
      </c>
      <c r="F8" s="285">
        <f>20000000+20000000+30000000+40000000+20000000+20000000+20000000+20000000+20000000+40000000+20000000</f>
        <v>270000000</v>
      </c>
      <c r="G8" s="300">
        <f t="shared" ref="G8:G9" si="0">C8-$G$2</f>
        <v>275</v>
      </c>
      <c r="H8" s="19"/>
    </row>
    <row r="9" spans="2:13" s="257" customFormat="1" ht="15.95" customHeight="1">
      <c r="B9" s="292">
        <v>70166</v>
      </c>
      <c r="C9" s="293">
        <v>45232</v>
      </c>
      <c r="D9" s="292" t="s">
        <v>33</v>
      </c>
      <c r="E9" s="294">
        <v>5.0000000000000001E-3</v>
      </c>
      <c r="F9" s="295">
        <f>20000000+20000000+20000000+20000000+30000000+40000000+30000000+30000000+20000000+20000000</f>
        <v>250000000</v>
      </c>
      <c r="G9" s="296">
        <f t="shared" si="0"/>
        <v>449</v>
      </c>
    </row>
    <row r="10" spans="2:13" s="257" customFormat="1" ht="15.95" customHeight="1">
      <c r="B10" s="301">
        <v>70174</v>
      </c>
      <c r="C10" s="302">
        <v>45688</v>
      </c>
      <c r="D10" s="301" t="s">
        <v>33</v>
      </c>
      <c r="E10" s="303">
        <v>0</v>
      </c>
      <c r="F10" s="304">
        <f>20000000+30000000+30000000+30000000+30000000+18001000+34000000+20000000+20000000+20000000+49000000+29000000+20000000+20000000+20000000</f>
        <v>390001000</v>
      </c>
      <c r="G10" s="305">
        <f>C10-$G$2</f>
        <v>905</v>
      </c>
    </row>
    <row r="11" spans="2:13" s="257" customFormat="1" ht="15.95" customHeight="1">
      <c r="B11" s="306">
        <v>70182</v>
      </c>
      <c r="C11" s="307">
        <v>46571</v>
      </c>
      <c r="D11" s="306" t="s">
        <v>75</v>
      </c>
      <c r="E11" s="308">
        <v>0</v>
      </c>
      <c r="F11" s="309">
        <f>20000000+20000000+20000000+20000000</f>
        <v>80000000</v>
      </c>
      <c r="G11" s="310">
        <f>C11-$G$2</f>
        <v>1788</v>
      </c>
    </row>
    <row r="12" spans="2:13" s="257" customFormat="1" ht="17.100000000000001" customHeight="1"/>
    <row r="13" spans="2:13" s="22" customFormat="1">
      <c r="B13" s="15"/>
      <c r="C13" s="20"/>
      <c r="D13" s="16"/>
      <c r="E13" s="17"/>
      <c r="F13" s="21"/>
      <c r="G13" s="18"/>
      <c r="H13" s="19"/>
    </row>
    <row r="14" spans="2:13" s="10" customFormat="1">
      <c r="B14" s="1"/>
      <c r="C14" s="3"/>
      <c r="D14" s="4"/>
      <c r="E14" s="8" t="s">
        <v>51</v>
      </c>
      <c r="F14" s="325">
        <f>SUM(F7:F11)</f>
        <v>1054542465.3</v>
      </c>
      <c r="G14" s="7"/>
      <c r="H14" s="1"/>
      <c r="M14" s="228"/>
    </row>
    <row r="15" spans="2:13">
      <c r="B15" s="11"/>
      <c r="E15" s="8" t="s">
        <v>52</v>
      </c>
      <c r="F15" s="325"/>
    </row>
    <row r="16" spans="2:13" ht="14.25" customHeight="1">
      <c r="B16" s="11"/>
      <c r="E16" s="4"/>
      <c r="F16" s="9"/>
    </row>
    <row r="18" spans="2:7">
      <c r="B18" s="7"/>
    </row>
    <row r="21" spans="2:7">
      <c r="G21" s="6"/>
    </row>
    <row r="22" spans="2:7" ht="15">
      <c r="F22" s="13"/>
      <c r="G22" s="12"/>
    </row>
    <row r="23" spans="2:7">
      <c r="G23" s="6"/>
    </row>
  </sheetData>
  <mergeCells count="3">
    <mergeCell ref="B2:F2"/>
    <mergeCell ref="B3:F3"/>
    <mergeCell ref="F14:F15"/>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5"/>
  <sheetViews>
    <sheetView zoomScaleNormal="100" workbookViewId="0">
      <pane ySplit="7" topLeftCell="A1167" activePane="bottomLeft" state="frozen"/>
      <selection pane="bottomLeft" activeCell="B1177" sqref="B1177"/>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7" t="s">
        <v>45</v>
      </c>
      <c r="C2" s="327"/>
      <c r="D2" s="327"/>
      <c r="E2" s="327"/>
      <c r="F2" s="327"/>
      <c r="G2" s="327"/>
      <c r="H2" s="327"/>
      <c r="I2" s="327"/>
      <c r="J2" s="327"/>
      <c r="K2" s="327"/>
      <c r="L2" s="327"/>
      <c r="M2" s="327"/>
      <c r="N2" s="327"/>
    </row>
    <row r="3" spans="2:15">
      <c r="B3" s="328" t="s">
        <v>46</v>
      </c>
      <c r="C3" s="328"/>
      <c r="D3" s="328"/>
      <c r="E3" s="328"/>
      <c r="F3" s="328"/>
      <c r="G3" s="328"/>
      <c r="H3" s="328"/>
      <c r="I3" s="328"/>
      <c r="J3" s="328"/>
      <c r="K3" s="328"/>
      <c r="L3" s="328"/>
      <c r="M3" s="328"/>
      <c r="N3" s="328"/>
    </row>
    <row r="4" spans="2:15" ht="13.5" thickBot="1"/>
    <row r="5" spans="2:15">
      <c r="B5" s="123"/>
      <c r="C5" s="334" t="s">
        <v>35</v>
      </c>
      <c r="D5" s="335"/>
      <c r="E5" s="336"/>
      <c r="F5" s="336"/>
      <c r="G5" s="336"/>
      <c r="H5" s="336"/>
      <c r="I5" s="336"/>
      <c r="J5" s="336"/>
      <c r="K5" s="336"/>
      <c r="L5" s="336"/>
      <c r="M5" s="337"/>
      <c r="N5" s="123"/>
    </row>
    <row r="6" spans="2:15">
      <c r="B6" s="124" t="s">
        <v>37</v>
      </c>
      <c r="C6" s="329" t="s">
        <v>34</v>
      </c>
      <c r="D6" s="330"/>
      <c r="E6" s="331"/>
      <c r="F6" s="331"/>
      <c r="G6" s="331"/>
      <c r="H6" s="332" t="s">
        <v>36</v>
      </c>
      <c r="I6" s="331"/>
      <c r="J6" s="331"/>
      <c r="K6" s="331"/>
      <c r="L6" s="331"/>
      <c r="M6" s="333"/>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 t="shared" ref="J1169:J1174" si="17">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 t="shared" si="17"/>
        <v>1066181000</v>
      </c>
      <c r="K1170" s="179">
        <f>K1169+20000000</f>
        <v>60000000</v>
      </c>
      <c r="L1170" s="179">
        <f>L1169</f>
        <v>151616951.49000001</v>
      </c>
      <c r="M1170" s="180"/>
      <c r="N1170" s="251">
        <f>SUM(C1170:M1170)</f>
        <v>1679297951.49</v>
      </c>
    </row>
    <row r="1171" spans="2:14" ht="13.5" thickBot="1">
      <c r="B1171" s="247">
        <v>44097</v>
      </c>
      <c r="C1171" s="178"/>
      <c r="D1171" s="179"/>
      <c r="E1171" s="179"/>
      <c r="F1171" s="179"/>
      <c r="G1171" s="180"/>
      <c r="H1171" s="178">
        <f>H1170</f>
        <v>401500000</v>
      </c>
      <c r="I1171" s="179"/>
      <c r="J1171" s="179">
        <f t="shared" si="17"/>
        <v>1066181000</v>
      </c>
      <c r="K1171" s="179">
        <f>K1170+20000000</f>
        <v>80000000</v>
      </c>
      <c r="L1171" s="179">
        <f>L1170</f>
        <v>151616951.49000001</v>
      </c>
      <c r="M1171" s="180"/>
      <c r="N1171" s="251">
        <f>SUM(C1171:M1171)</f>
        <v>1699297951.49</v>
      </c>
    </row>
    <row r="1172" spans="2:14">
      <c r="B1172" s="173">
        <v>44199</v>
      </c>
      <c r="C1172" s="174"/>
      <c r="D1172" s="175"/>
      <c r="E1172" s="175"/>
      <c r="F1172" s="175"/>
      <c r="G1172" s="176"/>
      <c r="H1172" s="175">
        <f t="shared" ref="H1172:H1174" si="18">H1171</f>
        <v>401500000</v>
      </c>
      <c r="I1172" s="175"/>
      <c r="J1172" s="175">
        <f t="shared" si="17"/>
        <v>1066181000</v>
      </c>
      <c r="K1172" s="175">
        <f>K1171</f>
        <v>80000000</v>
      </c>
      <c r="L1172" s="175">
        <f>L1171</f>
        <v>151616951.49000001</v>
      </c>
      <c r="M1172" s="175"/>
      <c r="N1172" s="250">
        <f t="shared" ref="N1172:N1173" si="19">SUM(C1172:M1172)</f>
        <v>1699297951.49</v>
      </c>
    </row>
    <row r="1173" spans="2:14">
      <c r="B1173" s="177">
        <v>44232</v>
      </c>
      <c r="C1173" s="178"/>
      <c r="D1173" s="179"/>
      <c r="E1173" s="179"/>
      <c r="F1173" s="179"/>
      <c r="G1173" s="180"/>
      <c r="H1173" s="179">
        <f t="shared" si="18"/>
        <v>401500000</v>
      </c>
      <c r="I1173" s="179"/>
      <c r="J1173" s="179">
        <f t="shared" si="17"/>
        <v>1066181000</v>
      </c>
      <c r="K1173" s="179">
        <f>K1172</f>
        <v>80000000</v>
      </c>
      <c r="L1173" s="179">
        <v>64541465.300000012</v>
      </c>
      <c r="M1173" s="179"/>
      <c r="N1173" s="251">
        <f t="shared" si="19"/>
        <v>1612222465.3</v>
      </c>
    </row>
    <row r="1174" spans="2:14">
      <c r="B1174" s="177">
        <v>44510</v>
      </c>
      <c r="C1174" s="178"/>
      <c r="D1174" s="179"/>
      <c r="E1174" s="179"/>
      <c r="F1174" s="179"/>
      <c r="G1174" s="180"/>
      <c r="H1174" s="179">
        <f t="shared" si="18"/>
        <v>401500000</v>
      </c>
      <c r="I1174" s="179"/>
      <c r="J1174" s="179">
        <f t="shared" si="17"/>
        <v>1066181000</v>
      </c>
      <c r="K1174" s="179">
        <f>K1173</f>
        <v>80000000</v>
      </c>
      <c r="L1174" s="179">
        <v>64541466.299999997</v>
      </c>
      <c r="M1174" s="179"/>
      <c r="N1174" s="251">
        <f t="shared" ref="N1174:N1175" si="20">SUM(C1174:M1174)</f>
        <v>1612222466.3</v>
      </c>
    </row>
    <row r="1175" spans="2:14">
      <c r="B1175" s="177">
        <v>44609</v>
      </c>
      <c r="C1175" s="178"/>
      <c r="D1175" s="179"/>
      <c r="E1175" s="179"/>
      <c r="F1175" s="179"/>
      <c r="G1175" s="180"/>
      <c r="H1175" s="179">
        <f>H1174</f>
        <v>401500000</v>
      </c>
      <c r="I1175" s="179"/>
      <c r="J1175" s="179">
        <f>J1174-156180000</f>
        <v>910001000</v>
      </c>
      <c r="K1175" s="179">
        <f>K1174</f>
        <v>80000000</v>
      </c>
      <c r="L1175" s="179">
        <f>L1174</f>
        <v>64541466.299999997</v>
      </c>
      <c r="M1175" s="179"/>
      <c r="N1175" s="251">
        <f t="shared" si="20"/>
        <v>1456042466.3</v>
      </c>
    </row>
    <row r="1176" spans="2:14" ht="13.5" thickBot="1">
      <c r="B1176" s="322">
        <v>44615</v>
      </c>
      <c r="C1176" s="249"/>
      <c r="D1176" s="252"/>
      <c r="E1176" s="252"/>
      <c r="F1176" s="252"/>
      <c r="G1176" s="253"/>
      <c r="H1176" s="252"/>
      <c r="I1176" s="252"/>
      <c r="J1176" s="252">
        <f>J1175</f>
        <v>910001000</v>
      </c>
      <c r="K1176" s="252">
        <f>K1175</f>
        <v>80000000</v>
      </c>
      <c r="L1176" s="252">
        <f>L1175</f>
        <v>64541466.299999997</v>
      </c>
      <c r="M1176" s="252"/>
      <c r="N1176" s="254">
        <f>SUM(C1176:M1176)</f>
        <v>1054542466.3</v>
      </c>
    </row>
    <row r="1177" spans="2:14" s="255" customFormat="1"/>
    <row r="1178" spans="2:14" ht="27" customHeight="1">
      <c r="B1178" s="338" t="s">
        <v>47</v>
      </c>
      <c r="C1178" s="338"/>
      <c r="D1178" s="338"/>
      <c r="E1178" s="338"/>
      <c r="F1178" s="338"/>
      <c r="G1178" s="338"/>
      <c r="H1178" s="338"/>
      <c r="I1178" s="338"/>
      <c r="J1178" s="338"/>
      <c r="K1178" s="338"/>
      <c r="L1178" s="338"/>
      <c r="M1178" s="338"/>
      <c r="N1178" s="338"/>
    </row>
    <row r="1179" spans="2:14" ht="27.75" customHeight="1">
      <c r="B1179" s="326" t="s">
        <v>48</v>
      </c>
      <c r="C1179" s="326"/>
      <c r="D1179" s="326"/>
      <c r="E1179" s="326"/>
      <c r="F1179" s="326"/>
      <c r="G1179" s="326"/>
      <c r="H1179" s="326"/>
      <c r="I1179" s="326"/>
      <c r="J1179" s="326"/>
      <c r="K1179" s="326"/>
      <c r="L1179" s="326"/>
      <c r="M1179" s="326"/>
      <c r="N1179" s="326"/>
    </row>
    <row r="1180" spans="2:14">
      <c r="I1180" s="258"/>
      <c r="J1180" s="258"/>
      <c r="K1180" s="258"/>
      <c r="L1180" s="258"/>
      <c r="M1180" s="258"/>
    </row>
    <row r="1185" spans="7:7">
      <c r="G1185" s="208"/>
    </row>
  </sheetData>
  <mergeCells count="7">
    <mergeCell ref="B1179:N1179"/>
    <mergeCell ref="B2:N2"/>
    <mergeCell ref="B3:N3"/>
    <mergeCell ref="C6:G6"/>
    <mergeCell ref="H6:M6"/>
    <mergeCell ref="C5:M5"/>
    <mergeCell ref="B1178:N1178"/>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B1170:H1176 N1170:N1176">
    <cfRule type="expression" dxfId="84" priority="2" stopIfTrue="1">
      <formula>MOD(ROW(),2)=1</formula>
    </cfRule>
  </conditionalFormatting>
  <conditionalFormatting sqref="I1170:M1176">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61"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39" t="s">
        <v>30</v>
      </c>
      <c r="C2" s="339"/>
      <c r="D2" s="339"/>
      <c r="E2" s="339"/>
      <c r="F2" s="339"/>
      <c r="G2" s="339"/>
      <c r="H2" s="339"/>
      <c r="I2" s="339"/>
      <c r="J2" s="339"/>
      <c r="K2" s="339"/>
      <c r="L2" s="339"/>
      <c r="M2" s="339"/>
      <c r="N2" s="339"/>
      <c r="O2" s="339"/>
      <c r="P2" s="339"/>
    </row>
    <row r="3" spans="1:20" s="41" customFormat="1" ht="18.75">
      <c r="A3" s="40"/>
      <c r="C3" s="42"/>
      <c r="D3" s="347" t="s">
        <v>27</v>
      </c>
      <c r="E3" s="348"/>
      <c r="F3" s="348"/>
      <c r="G3" s="348"/>
      <c r="H3" s="348"/>
      <c r="I3" s="349"/>
      <c r="J3" s="341" t="s">
        <v>31</v>
      </c>
      <c r="K3" s="342"/>
      <c r="L3" s="342"/>
      <c r="M3" s="342"/>
      <c r="N3" s="342"/>
      <c r="O3" s="343"/>
      <c r="P3" s="43"/>
    </row>
    <row r="4" spans="1:20" s="41" customFormat="1" ht="19.5" customHeight="1" thickBot="1">
      <c r="A4" s="40"/>
      <c r="C4" s="44"/>
      <c r="D4" s="350" t="s">
        <v>29</v>
      </c>
      <c r="E4" s="351"/>
      <c r="F4" s="351"/>
      <c r="G4" s="351"/>
      <c r="H4" s="351"/>
      <c r="I4" s="352"/>
      <c r="J4" s="344" t="s">
        <v>28</v>
      </c>
      <c r="K4" s="345"/>
      <c r="L4" s="345"/>
      <c r="M4" s="345"/>
      <c r="N4" s="345"/>
      <c r="O4" s="346"/>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0" t="s">
        <v>49</v>
      </c>
      <c r="C876" s="340"/>
      <c r="D876" s="340"/>
      <c r="E876" s="340"/>
      <c r="F876" s="340"/>
      <c r="G876" s="340"/>
      <c r="H876" s="340"/>
      <c r="I876" s="340"/>
      <c r="J876" s="340"/>
      <c r="K876" s="340"/>
      <c r="L876" s="340"/>
      <c r="M876" s="340"/>
      <c r="N876" s="340"/>
      <c r="O876" s="340"/>
      <c r="P876" s="340"/>
    </row>
    <row r="877" spans="2:16">
      <c r="B877" s="326" t="s">
        <v>50</v>
      </c>
      <c r="C877" s="326"/>
      <c r="D877" s="326"/>
      <c r="E877" s="326"/>
      <c r="F877" s="326"/>
      <c r="G877" s="326"/>
      <c r="H877" s="326"/>
      <c r="I877" s="326"/>
      <c r="J877" s="326"/>
      <c r="K877" s="326"/>
      <c r="L877" s="326"/>
      <c r="M877" s="326"/>
      <c r="N877" s="326"/>
      <c r="O877" s="326"/>
      <c r="P877" s="326"/>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zoomScaleNormal="100" workbookViewId="0">
      <pane xSplit="3" ySplit="6" topLeftCell="D195" activePane="bottomRight" state="frozen"/>
      <selection pane="topRight" activeCell="D1" sqref="D1"/>
      <selection pane="bottomLeft" activeCell="A6" sqref="A6"/>
      <selection pane="bottomRight" activeCell="B220" sqref="B220:P220"/>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8" t="s">
        <v>67</v>
      </c>
      <c r="C2" s="358"/>
      <c r="D2" s="358"/>
      <c r="E2" s="358"/>
      <c r="F2" s="358"/>
      <c r="G2" s="358"/>
      <c r="H2" s="358"/>
      <c r="I2" s="358"/>
      <c r="J2" s="358"/>
      <c r="K2" s="358"/>
      <c r="L2" s="358"/>
      <c r="M2" s="358"/>
      <c r="N2" s="358"/>
      <c r="O2" s="358"/>
      <c r="P2" s="358"/>
      <c r="Q2" s="358"/>
    </row>
    <row r="3" spans="1:17" s="82" customFormat="1" ht="19.5" customHeight="1">
      <c r="A3" s="80"/>
      <c r="B3" s="81"/>
      <c r="C3" s="81"/>
      <c r="D3" s="359" t="s">
        <v>27</v>
      </c>
      <c r="E3" s="360"/>
      <c r="F3" s="360"/>
      <c r="G3" s="360"/>
      <c r="H3" s="360"/>
      <c r="I3" s="360"/>
      <c r="J3" s="361"/>
      <c r="K3" s="341" t="s">
        <v>31</v>
      </c>
      <c r="L3" s="342"/>
      <c r="M3" s="342"/>
      <c r="N3" s="342"/>
      <c r="O3" s="342"/>
      <c r="P3" s="343"/>
      <c r="Q3" s="43"/>
    </row>
    <row r="4" spans="1:17" s="83" customFormat="1" ht="19.5" thickBot="1">
      <c r="B4" s="44"/>
      <c r="C4" s="44"/>
      <c r="D4" s="356" t="s">
        <v>29</v>
      </c>
      <c r="E4" s="357"/>
      <c r="F4" s="357"/>
      <c r="G4" s="357"/>
      <c r="H4" s="357"/>
      <c r="I4" s="357"/>
      <c r="J4" s="362"/>
      <c r="K4" s="363" t="s">
        <v>28</v>
      </c>
      <c r="L4" s="364"/>
      <c r="M4" s="364"/>
      <c r="N4" s="364"/>
      <c r="O4" s="364"/>
      <c r="P4" s="365"/>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19">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0">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0">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0">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0">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0">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0">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0">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0">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0">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0">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0">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0">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0">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0">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0">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0">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0">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1">
        <v>70182</v>
      </c>
      <c r="C217" s="318">
        <v>7</v>
      </c>
      <c r="D217" s="316">
        <v>44097</v>
      </c>
      <c r="E217" s="200">
        <v>4</v>
      </c>
      <c r="F217" s="201"/>
      <c r="G217" s="201">
        <v>120600000</v>
      </c>
      <c r="H217" s="202">
        <v>20000000</v>
      </c>
      <c r="I217" s="203">
        <v>-3.0000000000000001E-3</v>
      </c>
      <c r="J217" s="317">
        <v>0</v>
      </c>
      <c r="K217" s="199"/>
      <c r="L217" s="202"/>
      <c r="M217" s="202"/>
      <c r="N217" s="202"/>
      <c r="O217" s="202"/>
      <c r="P217" s="205" t="s">
        <v>25</v>
      </c>
      <c r="Q217" s="311"/>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8" t="s">
        <v>49</v>
      </c>
      <c r="C219" s="338"/>
      <c r="D219" s="338"/>
      <c r="E219" s="338"/>
      <c r="F219" s="338"/>
      <c r="G219" s="338"/>
      <c r="H219" s="338"/>
      <c r="I219" s="338"/>
      <c r="J219" s="338"/>
      <c r="K219" s="338"/>
      <c r="L219" s="338"/>
      <c r="M219" s="338"/>
      <c r="N219" s="338"/>
      <c r="O219" s="338"/>
      <c r="P219" s="338"/>
      <c r="Q219" s="99"/>
    </row>
    <row r="220" spans="1:18" s="89" customFormat="1" ht="12.75" customHeight="1">
      <c r="A220" s="14"/>
      <c r="B220" s="326" t="s">
        <v>50</v>
      </c>
      <c r="C220" s="326"/>
      <c r="D220" s="326"/>
      <c r="E220" s="326"/>
      <c r="F220" s="326"/>
      <c r="G220" s="326"/>
      <c r="H220" s="326"/>
      <c r="I220" s="326"/>
      <c r="J220" s="326"/>
      <c r="K220" s="326"/>
      <c r="L220" s="326"/>
      <c r="M220" s="326"/>
      <c r="N220" s="326"/>
      <c r="O220" s="326"/>
      <c r="P220" s="326"/>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3" t="s">
        <v>68</v>
      </c>
      <c r="E223" s="354"/>
      <c r="F223" s="354"/>
      <c r="G223" s="354"/>
      <c r="H223" s="354"/>
      <c r="I223" s="354"/>
      <c r="J223" s="355"/>
      <c r="K223" s="94"/>
      <c r="L223" s="97"/>
      <c r="M223" s="96"/>
      <c r="N223" s="98"/>
      <c r="O223" s="90"/>
      <c r="P223" s="90"/>
      <c r="Q223" s="90"/>
      <c r="R223" s="103"/>
    </row>
    <row r="224" spans="1:18" s="89" customFormat="1" ht="19.5" thickBot="1">
      <c r="A224" s="14"/>
      <c r="B224" s="44"/>
      <c r="C224" s="44"/>
      <c r="D224" s="356" t="s">
        <v>73</v>
      </c>
      <c r="E224" s="357"/>
      <c r="F224" s="357"/>
      <c r="G224" s="357"/>
      <c r="H224" s="357"/>
      <c r="I224" s="357"/>
      <c r="J224" s="357"/>
      <c r="K224" s="94"/>
      <c r="L224" s="97"/>
      <c r="M224" s="96">
        <f>SUM(G199:G217)</f>
        <v>2512040000</v>
      </c>
      <c r="N224" s="98">
        <f>SUM(H199:H217)</f>
        <v>620500000</v>
      </c>
      <c r="O224" s="91">
        <f>M224/N224</f>
        <v>4.0484125705076552</v>
      </c>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4"/>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3"/>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3"/>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2"/>
    </row>
    <row r="230" spans="1:17" s="89" customFormat="1" ht="12.75" customHeight="1">
      <c r="A230" s="14"/>
      <c r="B230" s="94"/>
      <c r="C230" s="94"/>
      <c r="D230" s="94"/>
      <c r="E230" s="94"/>
      <c r="F230" s="94"/>
      <c r="G230" s="94"/>
      <c r="H230" s="94"/>
      <c r="I230" s="94"/>
      <c r="J230" s="94"/>
      <c r="K230" s="94"/>
      <c r="L230" s="97"/>
      <c r="M230" s="96"/>
      <c r="N230" s="98"/>
      <c r="O230" s="96"/>
      <c r="P230" s="96"/>
      <c r="Q230" s="312"/>
    </row>
    <row r="231" spans="1:17" s="89" customFormat="1" ht="12.75" customHeight="1">
      <c r="A231" s="14"/>
      <c r="B231" s="94"/>
      <c r="C231" s="94"/>
      <c r="D231" s="94"/>
      <c r="E231" s="94"/>
      <c r="F231" s="94"/>
      <c r="G231" s="94"/>
      <c r="H231" s="94"/>
      <c r="I231" s="94"/>
      <c r="J231" s="94"/>
      <c r="K231" s="94"/>
      <c r="L231" s="97"/>
      <c r="M231" s="96"/>
      <c r="N231" s="98"/>
      <c r="O231" s="96"/>
      <c r="P231" s="96"/>
      <c r="Q231" s="315"/>
    </row>
    <row r="232" spans="1:17" s="89" customFormat="1" ht="12.75" customHeight="1">
      <c r="A232" s="14"/>
      <c r="B232" s="94"/>
      <c r="C232" s="94"/>
      <c r="D232" s="94"/>
      <c r="E232" s="95"/>
      <c r="F232" s="95"/>
      <c r="H232" s="94"/>
      <c r="K232" s="96"/>
      <c r="L232" s="97"/>
      <c r="M232" s="96"/>
      <c r="N232" s="98"/>
      <c r="O232" s="96"/>
      <c r="P232" s="96"/>
      <c r="Q232" s="315"/>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2022-08-10T11:26:23Z</dcterms:modified>
</cp:coreProperties>
</file>