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05" windowWidth="14325" windowHeight="12435" activeTab="1"/>
  </bookViews>
  <sheets>
    <sheet name="saņemts 2014-2020" sheetId="1" r:id="rId1"/>
    <sheet name="izmaksāts 2014-2020" sheetId="2" r:id="rId2"/>
    <sheet name="saņemts - izmaksāts" sheetId="3" r:id="rId3"/>
  </sheets>
  <definedNames/>
  <calcPr fullCalcOnLoad="1"/>
</workbook>
</file>

<file path=xl/sharedStrings.xml><?xml version="1.0" encoding="utf-8"?>
<sst xmlns="http://schemas.openxmlformats.org/spreadsheetml/2006/main" count="258" uniqueCount="88">
  <si>
    <t>Maksājuma  saņemšanas datums</t>
  </si>
  <si>
    <t>Saņemtā summa</t>
  </si>
  <si>
    <t>Maksājuma veids</t>
  </si>
  <si>
    <t>ESF</t>
  </si>
  <si>
    <t>KF</t>
  </si>
  <si>
    <t>ERAF</t>
  </si>
  <si>
    <t>Janvāris</t>
  </si>
  <si>
    <t>Februāris</t>
  </si>
  <si>
    <t>Marts</t>
  </si>
  <si>
    <t>Aprīlis</t>
  </si>
  <si>
    <t>Jūnijs</t>
  </si>
  <si>
    <t>Jūlijs</t>
  </si>
  <si>
    <t>Augusts</t>
  </si>
  <si>
    <t>Septembris</t>
  </si>
  <si>
    <t>Oktobris</t>
  </si>
  <si>
    <t>Novembris</t>
  </si>
  <si>
    <t>Decembris</t>
  </si>
  <si>
    <t>Kopā uz atskaites datumu</t>
  </si>
  <si>
    <t>Kopā fondi</t>
  </si>
  <si>
    <t>1DP ESF</t>
  </si>
  <si>
    <t>KOPĀ</t>
  </si>
  <si>
    <t>* atlikums, kas veidojas no Eiropas Komisjas saņemtajiem ES finsansējuma līdzekļiem atņemot veiktās atmaksas ES fondu finansējuma saņēmējam jeb uzņemtās saistības vai prasības pret Eiropas Komisiju</t>
  </si>
  <si>
    <t>Maijs</t>
  </si>
  <si>
    <t>Kopā  ESF</t>
  </si>
  <si>
    <t>Kopā  KF</t>
  </si>
  <si>
    <t>Kopā  ERAF</t>
  </si>
  <si>
    <t>Kopā   ESF</t>
  </si>
  <si>
    <t>JNI</t>
  </si>
  <si>
    <t>Kopā  JNI</t>
  </si>
  <si>
    <t xml:space="preserve">"Izaugsme un nodarbinātība"
</t>
  </si>
  <si>
    <t>2015.g.</t>
  </si>
  <si>
    <t>Kopā JNI</t>
  </si>
  <si>
    <t>Darbības programma</t>
  </si>
  <si>
    <t>Fonds</t>
  </si>
  <si>
    <t>1DP ERAF</t>
  </si>
  <si>
    <t>1DP KF</t>
  </si>
  <si>
    <t>1DP JNI</t>
  </si>
  <si>
    <t>sākotnējais avanss</t>
  </si>
  <si>
    <t xml:space="preserve">Darbības programmas "Izaugsme un nodarbinātība" </t>
  </si>
  <si>
    <t>3. Prioritārais virziens "Mazo un vidējo komersantu konkurētspēja"</t>
  </si>
  <si>
    <t>7. Prioritārais virziens "Nodarbinātība un darbaspēka mobilitāte"</t>
  </si>
  <si>
    <t>8. Prioritārais virziens "Izglītība, prasmes un mūžizglītība"</t>
  </si>
  <si>
    <t>9. Prioritārais virziens "Sociālā iekļaušana un nabadzības apkarošana"</t>
  </si>
  <si>
    <t>10. Prioritārais virziens "Tehniskā palīdzība “Atbalsts ESF ieviešanai un vadībai”"</t>
  </si>
  <si>
    <t xml:space="preserve"> Darbības programmas "Izaugsme un nodarbinātība" </t>
  </si>
  <si>
    <t>1. Prioritārais virziens "Pētniecība, tehnoloģiju attīstība un inovācijas"</t>
  </si>
  <si>
    <t>2. Prioritārais virziens "IKT pieejamība, e-pārvalde un pakalpojumi"</t>
  </si>
  <si>
    <t>3. Prioritārais virziens "Mazo un vidējo komersantu konkurētspēja"</t>
  </si>
  <si>
    <t>4. Prioritārais virziens "Pāreja uz ekonomiku ar zemu oglekļa emisijas līmeni visās nozarēs"</t>
  </si>
  <si>
    <t>5. Prioritārais virziens "Vides aizsardzība un resursu izmantošanas efektivitāte"</t>
  </si>
  <si>
    <t>6. Prioritārais virziens "Ilgtspējīga transporta sistēma"</t>
  </si>
  <si>
    <t>8. Prioritārais virziens  "Izglītība, prasmes un mūžizglītība"</t>
  </si>
  <si>
    <t>11. Prioritārais virziens "Tehniskā palīdzība “ Atbalsts ERAF ieviešanai un vadībai”"</t>
  </si>
  <si>
    <t>12. Prioritārais virziens "Tehniskā palīdzība “ Atbalsts KF ieviešanai un vadībai”"</t>
  </si>
  <si>
    <t>2016.g.</t>
  </si>
  <si>
    <t>papildus sākotnējais avanss</t>
  </si>
  <si>
    <t>7. Prioritārais virziens "Nodarbinātība un darbaspēka mobilitāte" (JNI)</t>
  </si>
  <si>
    <t>* Saņemtais starpposma maksājums ir mazāks nekā pieprasītais, jo atbilstoši Eiropas Parlamenta un Padomes regulas (ES) Nr. 1303/2013 130. pantam, EK  maksā 90% no pieprasītā finansējuma</t>
  </si>
  <si>
    <t xml:space="preserve">** Pēdējais satrpposma maksājums par grāmatvedības gadu  no 01.07.2015. -30.06.2016. Atbilstoši Eiropas Parlamenta un Padomes Regulas (ES) Nr. 1303/2013  un EK vadlīniju  nosacījumiem sertifikācijas iestāde iesniedz EK pēdējo starpposma maksājuma pieteikumu neatkarīgi no tā, vai pārskata periodā ir vai nav veikti izdevumi. ERAF un JNI ietvaros ar pēdējo strapposma maksājuma pieteikumu jauni izdevumi netika deklarēti, līdz ar to līdzekļi netika pieprasīti. </t>
  </si>
  <si>
    <t>2017.g.</t>
  </si>
  <si>
    <t>*** tiek ieskaitīta starpība satrp Kontu slēguma summu un ikgadējā avansa summu</t>
  </si>
  <si>
    <t>starpposma maksājums 2GG*</t>
  </si>
  <si>
    <t>pēdējais starpposma maksājums 2GG**</t>
  </si>
  <si>
    <t>starpposma maksājums 3GG*</t>
  </si>
  <si>
    <t>starpposma maksājums 4GG*</t>
  </si>
  <si>
    <t>ikgadējais avanss 3GG/kontu slēguma 2GG bilance ***</t>
  </si>
  <si>
    <t>ikgadējais avanss 2GG</t>
  </si>
  <si>
    <t>GG - Gramatvedības gads</t>
  </si>
  <si>
    <t>2018.g.</t>
  </si>
  <si>
    <t>pēdējais starpposma maksājums 4GG**</t>
  </si>
  <si>
    <t>ikgadējais avanss 4GG/kontu slēguma 3GG bilance ***</t>
  </si>
  <si>
    <t xml:space="preserve">kontu slēguma 3GG bilance </t>
  </si>
  <si>
    <t>ikgadējais avanss 4GG</t>
  </si>
  <si>
    <t>starpposma maksājums 5GG*</t>
  </si>
  <si>
    <t>2019.g.</t>
  </si>
  <si>
    <t>pēdējais starpposma maksājums 5GG**</t>
  </si>
  <si>
    <t>ikgadējais avanss 5GG</t>
  </si>
  <si>
    <t>atmaksa EK, pārrēkins par 4GG</t>
  </si>
  <si>
    <t>starpposma maksājums 6GG*</t>
  </si>
  <si>
    <t>2020.gads</t>
  </si>
  <si>
    <t xml:space="preserve">50% ikgadējais avanss 6GG </t>
  </si>
  <si>
    <t>pēdējais starpposma maksājums 6GG**</t>
  </si>
  <si>
    <t>starpposma maksājums 7GG*</t>
  </si>
  <si>
    <t>2021.gads</t>
  </si>
  <si>
    <t>Izmaksāts no ES fondiem, tai skaitā atgūtie līdzekļi, EUR uz 30.04.2021</t>
  </si>
  <si>
    <t>No EK pieprasītie un saņemtie ES fondu maksājumi, EUR uz 30.04.2021</t>
  </si>
  <si>
    <t>ES fondu atlikums EUR uz 30.04.2021*</t>
  </si>
  <si>
    <t>pēdējais starpposma maksājums 7GG**</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</si>
</sst>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48">
    <font>
      <sz val="10"/>
      <name val="Arial"/>
      <family val="0"/>
    </font>
    <font>
      <sz val="10"/>
      <name val="Times New Roman"/>
      <family val="1"/>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Baltic"/>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Baltic"/>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22"/>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style="medium"/>
      <top style="medium"/>
      <bottom style="thin"/>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6">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vertical="top" wrapText="1"/>
    </xf>
    <xf numFmtId="14" fontId="1" fillId="0" borderId="10" xfId="0" applyNumberFormat="1" applyFont="1" applyBorder="1" applyAlignment="1">
      <alignment horizontal="center"/>
    </xf>
    <xf numFmtId="4" fontId="1" fillId="0" borderId="11" xfId="0" applyNumberFormat="1" applyFont="1" applyFill="1" applyBorder="1" applyAlignment="1">
      <alignment horizontal="center"/>
    </xf>
    <xf numFmtId="0" fontId="1" fillId="0" borderId="12" xfId="0" applyFont="1" applyBorder="1" applyAlignment="1">
      <alignment horizontal="center"/>
    </xf>
    <xf numFmtId="14" fontId="1" fillId="0" borderId="11" xfId="0" applyNumberFormat="1" applyFont="1" applyBorder="1" applyAlignment="1">
      <alignment horizontal="center"/>
    </xf>
    <xf numFmtId="0" fontId="1" fillId="33" borderId="13" xfId="0" applyFont="1" applyFill="1" applyBorder="1"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4" fillId="0" borderId="0" xfId="0" applyFont="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xf>
    <xf numFmtId="0" fontId="5" fillId="0" borderId="18" xfId="0" applyFont="1" applyFill="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left" vertical="center" wrapText="1"/>
    </xf>
    <xf numFmtId="0" fontId="2" fillId="0" borderId="25" xfId="0" applyFont="1" applyFill="1" applyBorder="1" applyAlignment="1">
      <alignment horizontal="left" wrapText="1"/>
    </xf>
    <xf numFmtId="4" fontId="5" fillId="0" borderId="10" xfId="0" applyNumberFormat="1" applyFont="1" applyFill="1" applyBorder="1" applyAlignment="1">
      <alignment/>
    </xf>
    <xf numFmtId="0" fontId="6" fillId="0" borderId="26"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35" borderId="27" xfId="0" applyFont="1" applyFill="1" applyBorder="1" applyAlignment="1">
      <alignment/>
    </xf>
    <xf numFmtId="4" fontId="6" fillId="35" borderId="28" xfId="0" applyNumberFormat="1" applyFont="1" applyFill="1" applyBorder="1" applyAlignment="1">
      <alignment/>
    </xf>
    <xf numFmtId="0" fontId="6" fillId="35" borderId="29" xfId="0" applyFont="1" applyFill="1" applyBorder="1" applyAlignment="1">
      <alignment/>
    </xf>
    <xf numFmtId="4" fontId="6" fillId="35" borderId="30" xfId="0" applyNumberFormat="1" applyFont="1" applyFill="1" applyBorder="1" applyAlignment="1">
      <alignment/>
    </xf>
    <xf numFmtId="0" fontId="7" fillId="33" borderId="27" xfId="0" applyFont="1" applyFill="1" applyBorder="1" applyAlignment="1">
      <alignment/>
    </xf>
    <xf numFmtId="4" fontId="7" fillId="33" borderId="31" xfId="0" applyNumberFormat="1" applyFont="1" applyFill="1" applyBorder="1" applyAlignment="1">
      <alignment/>
    </xf>
    <xf numFmtId="0" fontId="1" fillId="0" borderId="32" xfId="0" applyFont="1" applyBorder="1" applyAlignment="1">
      <alignment horizontal="center"/>
    </xf>
    <xf numFmtId="14" fontId="9" fillId="0" borderId="33" xfId="0" applyNumberFormat="1" applyFont="1" applyBorder="1" applyAlignment="1">
      <alignment horizontal="center"/>
    </xf>
    <xf numFmtId="4" fontId="5" fillId="0" borderId="0" xfId="0" applyNumberFormat="1" applyFont="1" applyAlignment="1">
      <alignment/>
    </xf>
    <xf numFmtId="0" fontId="1" fillId="33" borderId="34" xfId="0" applyFont="1" applyFill="1" applyBorder="1" applyAlignment="1">
      <alignment/>
    </xf>
    <xf numFmtId="14" fontId="1" fillId="0" borderId="35" xfId="0" applyNumberFormat="1" applyFont="1" applyBorder="1" applyAlignment="1">
      <alignment horizontal="center"/>
    </xf>
    <xf numFmtId="4" fontId="1" fillId="0" borderId="11" xfId="0" applyNumberFormat="1" applyFont="1" applyFill="1" applyBorder="1" applyAlignment="1">
      <alignment horizontal="center"/>
    </xf>
    <xf numFmtId="0" fontId="8" fillId="0" borderId="0" xfId="0" applyFont="1" applyBorder="1" applyAlignment="1">
      <alignment/>
    </xf>
    <xf numFmtId="209" fontId="11" fillId="16" borderId="10" xfId="0" applyNumberFormat="1" applyFont="1" applyFill="1" applyBorder="1" applyAlignment="1">
      <alignment/>
    </xf>
    <xf numFmtId="209" fontId="2" fillId="0" borderId="10" xfId="0" applyNumberFormat="1" applyFont="1" applyFill="1" applyBorder="1" applyAlignment="1">
      <alignment/>
    </xf>
    <xf numFmtId="0" fontId="2" fillId="16" borderId="10" xfId="0" applyFont="1" applyFill="1" applyBorder="1" applyAlignment="1">
      <alignment/>
    </xf>
    <xf numFmtId="0" fontId="2" fillId="36" borderId="10" xfId="0" applyFont="1" applyFill="1" applyBorder="1" applyAlignment="1">
      <alignment/>
    </xf>
    <xf numFmtId="4" fontId="1" fillId="0" borderId="33" xfId="0" applyNumberFormat="1" applyFont="1" applyFill="1" applyBorder="1" applyAlignment="1">
      <alignment horizontal="center"/>
    </xf>
    <xf numFmtId="4" fontId="7" fillId="33" borderId="36" xfId="0" applyNumberFormat="1" applyFont="1" applyFill="1" applyBorder="1" applyAlignment="1">
      <alignment/>
    </xf>
    <xf numFmtId="14" fontId="9" fillId="0" borderId="33" xfId="0" applyNumberFormat="1"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Alignment="1">
      <alignment/>
    </xf>
    <xf numFmtId="0" fontId="6" fillId="0" borderId="37" xfId="0" applyFont="1" applyBorder="1" applyAlignment="1">
      <alignment horizontal="center" vertical="center" wrapText="1"/>
    </xf>
    <xf numFmtId="4" fontId="1" fillId="0" borderId="0" xfId="0" applyNumberFormat="1" applyFont="1" applyAlignment="1">
      <alignment/>
    </xf>
    <xf numFmtId="4" fontId="2" fillId="0" borderId="15" xfId="0" applyNumberFormat="1" applyFont="1" applyBorder="1" applyAlignment="1">
      <alignment horizontal="center"/>
    </xf>
    <xf numFmtId="4" fontId="2" fillId="37" borderId="14" xfId="0" applyNumberFormat="1" applyFont="1" applyFill="1" applyBorder="1" applyAlignment="1">
      <alignment horizontal="center"/>
    </xf>
    <xf numFmtId="4" fontId="5" fillId="36" borderId="10" xfId="0" applyNumberFormat="1" applyFont="1" applyFill="1" applyBorder="1" applyAlignment="1">
      <alignment/>
    </xf>
    <xf numFmtId="4" fontId="6" fillId="36" borderId="10" xfId="0" applyNumberFormat="1" applyFont="1" applyFill="1" applyBorder="1" applyAlignment="1">
      <alignment/>
    </xf>
    <xf numFmtId="4" fontId="6" fillId="0" borderId="10" xfId="0" applyNumberFormat="1" applyFont="1" applyFill="1" applyBorder="1" applyAlignment="1">
      <alignment/>
    </xf>
    <xf numFmtId="4" fontId="47" fillId="0" borderId="10" xfId="0" applyNumberFormat="1" applyFont="1" applyFill="1" applyBorder="1" applyAlignment="1">
      <alignment/>
    </xf>
    <xf numFmtId="0" fontId="1" fillId="38" borderId="30" xfId="0" applyFont="1" applyFill="1" applyBorder="1" applyAlignment="1">
      <alignment horizontal="center" vertical="top" wrapText="1"/>
    </xf>
    <xf numFmtId="0" fontId="1" fillId="38" borderId="38" xfId="0" applyFont="1" applyFill="1" applyBorder="1" applyAlignment="1">
      <alignment horizontal="center" vertical="top" wrapText="1"/>
    </xf>
    <xf numFmtId="0" fontId="1" fillId="38" borderId="39" xfId="0" applyFont="1" applyFill="1" applyBorder="1" applyAlignment="1">
      <alignment horizontal="center" vertical="top" wrapText="1"/>
    </xf>
    <xf numFmtId="0" fontId="1" fillId="38" borderId="40" xfId="0" applyFont="1" applyFill="1" applyBorder="1" applyAlignment="1">
      <alignment horizontal="center" vertical="top"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43"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4" xfId="0" applyNumberFormat="1" applyFont="1" applyBorder="1" applyAlignment="1">
      <alignment horizontal="center" vertical="center"/>
    </xf>
    <xf numFmtId="14" fontId="1" fillId="0" borderId="33" xfId="0" applyNumberFormat="1" applyFont="1" applyBorder="1" applyAlignment="1">
      <alignment horizontal="center" vertical="center"/>
    </xf>
    <xf numFmtId="14" fontId="1" fillId="0" borderId="45" xfId="0" applyNumberFormat="1" applyFont="1" applyBorder="1" applyAlignment="1">
      <alignment horizontal="center" vertical="center"/>
    </xf>
    <xf numFmtId="14" fontId="1" fillId="0" borderId="35" xfId="0" applyNumberFormat="1" applyFont="1" applyBorder="1" applyAlignment="1">
      <alignment horizontal="center" vertical="center"/>
    </xf>
    <xf numFmtId="0" fontId="8" fillId="0" borderId="46" xfId="0" applyFont="1" applyBorder="1" applyAlignment="1">
      <alignment horizontal="center" vertical="top"/>
    </xf>
    <xf numFmtId="0" fontId="1" fillId="0" borderId="0" xfId="0" applyFont="1" applyBorder="1" applyAlignment="1">
      <alignment horizontal="left" wrapText="1"/>
    </xf>
    <xf numFmtId="0" fontId="1" fillId="0" borderId="33" xfId="0" applyFont="1" applyBorder="1" applyAlignment="1">
      <alignment horizontal="center" vertical="center" wrapText="1"/>
    </xf>
    <xf numFmtId="0" fontId="1" fillId="0" borderId="45" xfId="0" applyFont="1" applyBorder="1" applyAlignment="1">
      <alignment horizontal="center" vertical="center"/>
    </xf>
    <xf numFmtId="0" fontId="1" fillId="0" borderId="45" xfId="0" applyFont="1" applyBorder="1" applyAlignment="1">
      <alignment horizontal="center" vertical="center" wrapText="1"/>
    </xf>
    <xf numFmtId="0" fontId="1" fillId="0" borderId="35" xfId="0" applyFont="1" applyBorder="1" applyAlignment="1">
      <alignment horizontal="center" vertical="center" wrapText="1"/>
    </xf>
    <xf numFmtId="0" fontId="1" fillId="38" borderId="47" xfId="0" applyFont="1" applyFill="1" applyBorder="1" applyAlignment="1">
      <alignment horizontal="center" vertical="top" wrapText="1"/>
    </xf>
    <xf numFmtId="0" fontId="1" fillId="38" borderId="48" xfId="0" applyFont="1" applyFill="1" applyBorder="1" applyAlignment="1">
      <alignment horizontal="center" vertical="top" wrapText="1"/>
    </xf>
    <xf numFmtId="0" fontId="1" fillId="37" borderId="25" xfId="0" applyFont="1" applyFill="1" applyBorder="1" applyAlignment="1">
      <alignment horizontal="center" wrapText="1"/>
    </xf>
    <xf numFmtId="0" fontId="1" fillId="37" borderId="49" xfId="0" applyFont="1" applyFill="1" applyBorder="1" applyAlignment="1">
      <alignment horizontal="center" wrapText="1"/>
    </xf>
    <xf numFmtId="0" fontId="1" fillId="37" borderId="50" xfId="0" applyFont="1" applyFill="1" applyBorder="1" applyAlignment="1">
      <alignment horizontal="center" wrapText="1"/>
    </xf>
    <xf numFmtId="0" fontId="6" fillId="37" borderId="25" xfId="0" applyFont="1" applyFill="1" applyBorder="1" applyAlignment="1">
      <alignment horizontal="center" vertical="center" wrapText="1"/>
    </xf>
    <xf numFmtId="0" fontId="6" fillId="37" borderId="49" xfId="0" applyFont="1" applyFill="1" applyBorder="1" applyAlignment="1">
      <alignment horizontal="center" vertical="center" wrapText="1"/>
    </xf>
    <xf numFmtId="0" fontId="6" fillId="37" borderId="50"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8" fillId="16" borderId="0" xfId="0" applyFont="1" applyFill="1" applyBorder="1" applyAlignment="1">
      <alignment horizontal="center"/>
    </xf>
    <xf numFmtId="0" fontId="8" fillId="16" borderId="44" xfId="0" applyFont="1" applyFill="1" applyBorder="1" applyAlignment="1">
      <alignment horizontal="center"/>
    </xf>
    <xf numFmtId="0" fontId="1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24"/>
  <sheetViews>
    <sheetView zoomScale="82" zoomScaleNormal="82" zoomScalePageLayoutView="0" workbookViewId="0" topLeftCell="A1">
      <selection activeCell="D118" sqref="D118"/>
    </sheetView>
  </sheetViews>
  <sheetFormatPr defaultColWidth="9.140625" defaultRowHeight="12.75" outlineLevelRow="1"/>
  <cols>
    <col min="1" max="1" width="15.421875" style="1" customWidth="1"/>
    <col min="2" max="2" width="10.140625" style="2" customWidth="1"/>
    <col min="3" max="3" width="16.00390625" style="3" customWidth="1"/>
    <col min="4" max="4" width="16.00390625" style="3" bestFit="1" customWidth="1"/>
    <col min="5" max="5" width="48.140625" style="1" customWidth="1"/>
    <col min="6" max="6" width="13.140625" style="1" bestFit="1" customWidth="1"/>
    <col min="7" max="7" width="11.57421875" style="1" bestFit="1" customWidth="1"/>
    <col min="8" max="8" width="11.8515625" style="1" bestFit="1" customWidth="1"/>
    <col min="9" max="9" width="11.00390625" style="1" bestFit="1" customWidth="1"/>
    <col min="10" max="16384" width="9.140625" style="1" customWidth="1"/>
  </cols>
  <sheetData>
    <row r="1" spans="1:13" ht="39.75" customHeight="1" thickBot="1">
      <c r="A1" s="72" t="s">
        <v>85</v>
      </c>
      <c r="B1" s="72"/>
      <c r="C1" s="72"/>
      <c r="D1" s="72"/>
      <c r="E1" s="72"/>
      <c r="F1" s="41"/>
      <c r="G1" s="41"/>
      <c r="H1" s="41"/>
      <c r="I1" s="41"/>
      <c r="K1" s="2"/>
      <c r="L1" s="3"/>
      <c r="M1" s="3"/>
    </row>
    <row r="2" spans="1:5" s="4" customFormat="1" ht="37.5" customHeight="1">
      <c r="A2" s="78" t="s">
        <v>32</v>
      </c>
      <c r="B2" s="78" t="s">
        <v>33</v>
      </c>
      <c r="C2" s="59" t="s">
        <v>0</v>
      </c>
      <c r="D2" s="59" t="s">
        <v>1</v>
      </c>
      <c r="E2" s="61" t="s">
        <v>2</v>
      </c>
    </row>
    <row r="3" spans="1:5" s="4" customFormat="1" ht="23.25" customHeight="1" thickBot="1">
      <c r="A3" s="79"/>
      <c r="B3" s="79"/>
      <c r="C3" s="60"/>
      <c r="D3" s="60"/>
      <c r="E3" s="62"/>
    </row>
    <row r="4" spans="1:5" ht="12.75" customHeight="1" hidden="1" outlineLevel="1">
      <c r="A4" s="74" t="s">
        <v>29</v>
      </c>
      <c r="B4" s="69" t="s">
        <v>3</v>
      </c>
      <c r="C4" s="5">
        <v>41988</v>
      </c>
      <c r="D4" s="6">
        <v>6019827.4</v>
      </c>
      <c r="E4" s="7" t="s">
        <v>37</v>
      </c>
    </row>
    <row r="5" spans="1:5" ht="12.75" customHeight="1" hidden="1" outlineLevel="1">
      <c r="A5" s="75"/>
      <c r="B5" s="70"/>
      <c r="C5" s="5">
        <v>42079</v>
      </c>
      <c r="D5" s="6">
        <v>6019827.4</v>
      </c>
      <c r="E5" s="7" t="s">
        <v>37</v>
      </c>
    </row>
    <row r="6" spans="1:5" ht="12.75" customHeight="1" hidden="1" outlineLevel="1">
      <c r="A6" s="75"/>
      <c r="B6" s="70"/>
      <c r="C6" s="5">
        <v>42404</v>
      </c>
      <c r="D6" s="6">
        <v>6019827.4</v>
      </c>
      <c r="E6" s="7" t="s">
        <v>37</v>
      </c>
    </row>
    <row r="7" spans="1:5" ht="12.75" customHeight="1" hidden="1" outlineLevel="1">
      <c r="A7" s="75"/>
      <c r="B7" s="70"/>
      <c r="C7" s="36">
        <v>42424</v>
      </c>
      <c r="D7" s="46">
        <v>12039654.8</v>
      </c>
      <c r="E7" s="7" t="s">
        <v>66</v>
      </c>
    </row>
    <row r="8" spans="1:5" s="50" customFormat="1" ht="12.75" customHeight="1" hidden="1" outlineLevel="1">
      <c r="A8" s="75"/>
      <c r="B8" s="70"/>
      <c r="C8" s="48">
        <v>42500</v>
      </c>
      <c r="D8" s="46">
        <v>6903476.56</v>
      </c>
      <c r="E8" s="49" t="s">
        <v>61</v>
      </c>
    </row>
    <row r="9" spans="1:5" ht="12.75" customHeight="1" hidden="1" outlineLevel="1">
      <c r="A9" s="75"/>
      <c r="B9" s="70"/>
      <c r="C9" s="36">
        <v>42634</v>
      </c>
      <c r="D9" s="46">
        <v>3424376.53</v>
      </c>
      <c r="E9" s="35" t="s">
        <v>62</v>
      </c>
    </row>
    <row r="10" spans="1:5" ht="12.75" customHeight="1" hidden="1" outlineLevel="1">
      <c r="A10" s="75"/>
      <c r="B10" s="70"/>
      <c r="C10" s="36">
        <v>42682</v>
      </c>
      <c r="D10" s="46">
        <v>7636136.96</v>
      </c>
      <c r="E10" s="35" t="s">
        <v>63</v>
      </c>
    </row>
    <row r="11" spans="1:5" ht="12.75" customHeight="1" hidden="1" outlineLevel="1">
      <c r="A11" s="75"/>
      <c r="B11" s="70"/>
      <c r="C11" s="48">
        <v>42760</v>
      </c>
      <c r="D11" s="46">
        <v>7588460.87</v>
      </c>
      <c r="E11" s="35" t="s">
        <v>63</v>
      </c>
    </row>
    <row r="12" spans="1:5" ht="12.75" customHeight="1" hidden="1" outlineLevel="1">
      <c r="A12" s="75"/>
      <c r="B12" s="70"/>
      <c r="C12" s="48">
        <v>42849</v>
      </c>
      <c r="D12" s="46">
        <v>9577602.04</v>
      </c>
      <c r="E12" s="35" t="s">
        <v>63</v>
      </c>
    </row>
    <row r="13" spans="1:5" ht="12.75" customHeight="1" hidden="1" outlineLevel="1">
      <c r="A13" s="75"/>
      <c r="B13" s="70"/>
      <c r="C13" s="48">
        <v>42916</v>
      </c>
      <c r="D13" s="46">
        <v>4909393.59</v>
      </c>
      <c r="E13" s="35" t="s">
        <v>65</v>
      </c>
    </row>
    <row r="14" spans="1:5" ht="12.75" customHeight="1" hidden="1" outlineLevel="1">
      <c r="A14" s="75"/>
      <c r="B14" s="70"/>
      <c r="C14" s="48">
        <v>42941</v>
      </c>
      <c r="D14" s="46">
        <v>5358225.36</v>
      </c>
      <c r="E14" s="35" t="s">
        <v>63</v>
      </c>
    </row>
    <row r="15" spans="1:5" ht="12.75" customHeight="1" hidden="1" outlineLevel="1">
      <c r="A15" s="75"/>
      <c r="B15" s="70"/>
      <c r="C15" s="48">
        <v>43018</v>
      </c>
      <c r="D15" s="46">
        <v>12428503.22</v>
      </c>
      <c r="E15" s="35" t="s">
        <v>64</v>
      </c>
    </row>
    <row r="16" spans="1:5" ht="12.75" customHeight="1" hidden="1" outlineLevel="1">
      <c r="A16" s="75"/>
      <c r="B16" s="70"/>
      <c r="C16" s="48">
        <v>43123</v>
      </c>
      <c r="D16" s="46">
        <v>5220266.45</v>
      </c>
      <c r="E16" s="35" t="s">
        <v>64</v>
      </c>
    </row>
    <row r="17" spans="1:5" ht="12.75" customHeight="1" hidden="1" outlineLevel="1">
      <c r="A17" s="75"/>
      <c r="B17" s="70"/>
      <c r="C17" s="48">
        <v>43234</v>
      </c>
      <c r="D17" s="46">
        <v>20464966.85</v>
      </c>
      <c r="E17" s="35" t="s">
        <v>69</v>
      </c>
    </row>
    <row r="18" spans="1:5" ht="12.75" customHeight="1" hidden="1" outlineLevel="1">
      <c r="A18" s="75"/>
      <c r="B18" s="70"/>
      <c r="C18" s="48">
        <v>43279</v>
      </c>
      <c r="D18" s="46">
        <v>4074159.47</v>
      </c>
      <c r="E18" s="35" t="s">
        <v>70</v>
      </c>
    </row>
    <row r="19" spans="1:5" ht="12.75" customHeight="1" hidden="1" outlineLevel="1">
      <c r="A19" s="75"/>
      <c r="B19" s="70"/>
      <c r="C19" s="48">
        <v>43308</v>
      </c>
      <c r="D19" s="46">
        <v>15218926.34</v>
      </c>
      <c r="E19" s="35" t="s">
        <v>73</v>
      </c>
    </row>
    <row r="20" spans="1:5" ht="12.75" customHeight="1" hidden="1" outlineLevel="1">
      <c r="A20" s="75"/>
      <c r="B20" s="70"/>
      <c r="C20" s="48">
        <v>43388</v>
      </c>
      <c r="D20" s="46">
        <v>15130798.42</v>
      </c>
      <c r="E20" s="35" t="s">
        <v>73</v>
      </c>
    </row>
    <row r="21" spans="1:5" ht="12.75" customHeight="1" hidden="1" outlineLevel="1">
      <c r="A21" s="75"/>
      <c r="B21" s="70"/>
      <c r="C21" s="48">
        <v>43497</v>
      </c>
      <c r="D21" s="46">
        <v>19378099.27</v>
      </c>
      <c r="E21" s="35" t="s">
        <v>73</v>
      </c>
    </row>
    <row r="22" spans="1:5" ht="12.75" customHeight="1" hidden="1" outlineLevel="1">
      <c r="A22" s="75"/>
      <c r="B22" s="70"/>
      <c r="C22" s="48">
        <v>43635</v>
      </c>
      <c r="D22" s="46">
        <v>19904120.74</v>
      </c>
      <c r="E22" s="35" t="s">
        <v>73</v>
      </c>
    </row>
    <row r="23" spans="1:5" ht="12.75" customHeight="1" hidden="1" outlineLevel="1">
      <c r="A23" s="75"/>
      <c r="B23" s="70"/>
      <c r="C23" s="48">
        <v>43647</v>
      </c>
      <c r="D23" s="46">
        <v>4981146.66</v>
      </c>
      <c r="E23" s="49" t="s">
        <v>76</v>
      </c>
    </row>
    <row r="24" spans="1:5" ht="12.75" customHeight="1" hidden="1" outlineLevel="1">
      <c r="A24" s="75"/>
      <c r="B24" s="70"/>
      <c r="C24" s="48">
        <v>43669</v>
      </c>
      <c r="D24" s="46">
        <v>17461560.98</v>
      </c>
      <c r="E24" s="35" t="s">
        <v>75</v>
      </c>
    </row>
    <row r="25" spans="1:5" ht="12.75" customHeight="1" hidden="1" outlineLevel="1">
      <c r="A25" s="75"/>
      <c r="B25" s="70"/>
      <c r="C25" s="48">
        <v>43759</v>
      </c>
      <c r="D25" s="46">
        <v>18110318.8</v>
      </c>
      <c r="E25" s="35" t="s">
        <v>78</v>
      </c>
    </row>
    <row r="26" spans="1:5" ht="12.75" customHeight="1" hidden="1" outlineLevel="1">
      <c r="A26" s="75"/>
      <c r="B26" s="70"/>
      <c r="C26" s="48">
        <v>43829</v>
      </c>
      <c r="D26" s="46">
        <v>19528930.67</v>
      </c>
      <c r="E26" s="35" t="s">
        <v>78</v>
      </c>
    </row>
    <row r="27" spans="1:5" ht="12.75" customHeight="1" hidden="1" outlineLevel="1">
      <c r="A27" s="75"/>
      <c r="B27" s="70"/>
      <c r="C27" s="48">
        <v>43921</v>
      </c>
      <c r="D27" s="46">
        <v>9029741.1</v>
      </c>
      <c r="E27" s="49" t="s">
        <v>80</v>
      </c>
    </row>
    <row r="28" spans="1:5" ht="12.75" customHeight="1" hidden="1" outlineLevel="1">
      <c r="A28" s="75"/>
      <c r="B28" s="70"/>
      <c r="C28" s="48">
        <v>43923</v>
      </c>
      <c r="D28" s="46">
        <v>19338362.84</v>
      </c>
      <c r="E28" s="35" t="s">
        <v>81</v>
      </c>
    </row>
    <row r="29" spans="1:5" ht="12.75" customHeight="1" hidden="1" outlineLevel="1">
      <c r="A29" s="75"/>
      <c r="B29" s="70"/>
      <c r="C29" s="48">
        <v>43929</v>
      </c>
      <c r="D29" s="46">
        <v>9029741.1</v>
      </c>
      <c r="E29" s="49" t="s">
        <v>80</v>
      </c>
    </row>
    <row r="30" spans="1:5" ht="12.75" customHeight="1" hidden="1" outlineLevel="1">
      <c r="A30" s="75"/>
      <c r="B30" s="70"/>
      <c r="C30" s="48">
        <v>44040</v>
      </c>
      <c r="D30" s="46">
        <v>38755790.95</v>
      </c>
      <c r="E30" s="35" t="s">
        <v>82</v>
      </c>
    </row>
    <row r="31" spans="1:5" ht="12.75" customHeight="1" hidden="1" outlineLevel="1">
      <c r="A31" s="75"/>
      <c r="B31" s="70"/>
      <c r="C31" s="36">
        <v>44174</v>
      </c>
      <c r="D31" s="46">
        <v>21943436.3</v>
      </c>
      <c r="E31" s="35" t="s">
        <v>82</v>
      </c>
    </row>
    <row r="32" spans="1:5" ht="12.75" customHeight="1" hidden="1" outlineLevel="1">
      <c r="A32" s="75"/>
      <c r="B32" s="70"/>
      <c r="C32" s="36">
        <v>44224</v>
      </c>
      <c r="D32" s="46">
        <v>12332081.56</v>
      </c>
      <c r="E32" s="35" t="s">
        <v>82</v>
      </c>
    </row>
    <row r="33" spans="1:5" ht="12.75" customHeight="1" hidden="1" outlineLevel="1">
      <c r="A33" s="75"/>
      <c r="B33" s="70"/>
      <c r="C33" s="36">
        <v>44294</v>
      </c>
      <c r="D33" s="46">
        <v>16587822.38</v>
      </c>
      <c r="E33" s="35" t="s">
        <v>87</v>
      </c>
    </row>
    <row r="34" spans="1:5" ht="12.75" customHeight="1" hidden="1" outlineLevel="1" thickBot="1">
      <c r="A34" s="75"/>
      <c r="B34" s="70"/>
      <c r="C34" s="36"/>
      <c r="D34" s="46"/>
      <c r="E34" s="35"/>
    </row>
    <row r="35" spans="1:5" ht="13.5" customHeight="1" collapsed="1" thickBot="1">
      <c r="A35" s="38" t="s">
        <v>23</v>
      </c>
      <c r="B35" s="9"/>
      <c r="C35" s="10"/>
      <c r="D35" s="54">
        <f>SUM(D4:D34)</f>
        <v>374415583.01000005</v>
      </c>
      <c r="E35" s="11"/>
    </row>
    <row r="36" spans="1:5" ht="12.75" customHeight="1" hidden="1" outlineLevel="1">
      <c r="A36" s="74" t="s">
        <v>29</v>
      </c>
      <c r="B36" s="69" t="s">
        <v>4</v>
      </c>
      <c r="C36" s="8">
        <v>41982</v>
      </c>
      <c r="D36" s="6">
        <v>12684498.13</v>
      </c>
      <c r="E36" s="7" t="s">
        <v>37</v>
      </c>
    </row>
    <row r="37" spans="1:5" ht="12.75" customHeight="1" hidden="1" outlineLevel="1">
      <c r="A37" s="76"/>
      <c r="B37" s="70"/>
      <c r="C37" s="8">
        <v>42039</v>
      </c>
      <c r="D37" s="6">
        <v>12684498.13</v>
      </c>
      <c r="E37" s="7" t="s">
        <v>37</v>
      </c>
    </row>
    <row r="38" spans="1:5" ht="12.75" customHeight="1" hidden="1" outlineLevel="1">
      <c r="A38" s="76"/>
      <c r="B38" s="70"/>
      <c r="C38" s="5">
        <v>42397</v>
      </c>
      <c r="D38" s="40">
        <v>12684498.13</v>
      </c>
      <c r="E38" s="7" t="s">
        <v>37</v>
      </c>
    </row>
    <row r="39" spans="1:5" ht="12.75" customHeight="1" hidden="1" outlineLevel="1">
      <c r="A39" s="76"/>
      <c r="B39" s="70"/>
      <c r="C39" s="5">
        <v>42403</v>
      </c>
      <c r="D39" s="40">
        <v>25368996.26</v>
      </c>
      <c r="E39" s="7" t="s">
        <v>66</v>
      </c>
    </row>
    <row r="40" spans="1:9" ht="12.75" customHeight="1" hidden="1" outlineLevel="1">
      <c r="A40" s="76"/>
      <c r="B40" s="70"/>
      <c r="C40" s="36">
        <v>42521</v>
      </c>
      <c r="D40" s="46">
        <v>61530253.84</v>
      </c>
      <c r="E40" s="49" t="s">
        <v>61</v>
      </c>
      <c r="G40" s="52"/>
      <c r="I40" s="52"/>
    </row>
    <row r="41" spans="1:5" ht="12.75" customHeight="1" hidden="1" outlineLevel="1">
      <c r="A41" s="76"/>
      <c r="B41" s="70"/>
      <c r="C41" s="36">
        <v>42607</v>
      </c>
      <c r="D41" s="46">
        <v>6173934.29</v>
      </c>
      <c r="E41" s="35" t="s">
        <v>62</v>
      </c>
    </row>
    <row r="42" spans="1:5" ht="12.75" customHeight="1" hidden="1" outlineLevel="1">
      <c r="A42" s="76"/>
      <c r="B42" s="70"/>
      <c r="C42" s="36">
        <v>42661</v>
      </c>
      <c r="D42" s="46">
        <v>5980182.18</v>
      </c>
      <c r="E42" s="35" t="s">
        <v>63</v>
      </c>
    </row>
    <row r="43" spans="1:5" ht="12.75" customHeight="1" hidden="1" outlineLevel="1">
      <c r="A43" s="76"/>
      <c r="B43" s="70"/>
      <c r="C43" s="36">
        <v>42733</v>
      </c>
      <c r="D43" s="46">
        <v>7889451.78</v>
      </c>
      <c r="E43" s="35" t="s">
        <v>63</v>
      </c>
    </row>
    <row r="44" spans="1:5" ht="12.75" customHeight="1" hidden="1" outlineLevel="1">
      <c r="A44" s="76"/>
      <c r="B44" s="70"/>
      <c r="C44" s="36">
        <v>42837</v>
      </c>
      <c r="D44" s="46">
        <v>14066676.42</v>
      </c>
      <c r="E44" s="35" t="s">
        <v>63</v>
      </c>
    </row>
    <row r="45" spans="1:5" ht="12.75" customHeight="1" hidden="1" outlineLevel="1">
      <c r="A45" s="76"/>
      <c r="B45" s="70"/>
      <c r="C45" s="36">
        <v>42888</v>
      </c>
      <c r="D45" s="46">
        <v>15184644.03</v>
      </c>
      <c r="E45" s="35" t="s">
        <v>65</v>
      </c>
    </row>
    <row r="46" spans="1:5" ht="12.75" customHeight="1" hidden="1" outlineLevel="1">
      <c r="A46" s="76"/>
      <c r="B46" s="70"/>
      <c r="C46" s="36">
        <v>42944</v>
      </c>
      <c r="D46" s="46">
        <v>11249871.83</v>
      </c>
      <c r="E46" s="35" t="s">
        <v>63</v>
      </c>
    </row>
    <row r="47" spans="1:5" ht="12.75" customHeight="1" hidden="1" outlineLevel="1">
      <c r="A47" s="76"/>
      <c r="B47" s="70"/>
      <c r="C47" s="5">
        <v>43024</v>
      </c>
      <c r="D47" s="46">
        <v>18611091.84</v>
      </c>
      <c r="E47" s="35" t="s">
        <v>64</v>
      </c>
    </row>
    <row r="48" spans="1:5" ht="12.75" customHeight="1" hidden="1" outlineLevel="1">
      <c r="A48" s="76"/>
      <c r="B48" s="70"/>
      <c r="C48" s="5">
        <v>43098</v>
      </c>
      <c r="D48" s="46">
        <v>12231556.1</v>
      </c>
      <c r="E48" s="35" t="s">
        <v>64</v>
      </c>
    </row>
    <row r="49" spans="1:5" ht="12.75" customHeight="1" hidden="1" outlineLevel="1">
      <c r="A49" s="76"/>
      <c r="B49" s="70"/>
      <c r="C49" s="5">
        <v>43214</v>
      </c>
      <c r="D49" s="46">
        <v>26007736.42</v>
      </c>
      <c r="E49" s="35" t="s">
        <v>64</v>
      </c>
    </row>
    <row r="50" spans="1:5" ht="12.75" customHeight="1" hidden="1" outlineLevel="1">
      <c r="A50" s="76"/>
      <c r="B50" s="70"/>
      <c r="C50" s="5">
        <v>43262</v>
      </c>
      <c r="D50" s="46">
        <v>5938950.99</v>
      </c>
      <c r="E50" s="7" t="s">
        <v>72</v>
      </c>
    </row>
    <row r="51" spans="1:5" ht="12.75" customHeight="1" hidden="1" outlineLevel="1">
      <c r="A51" s="76"/>
      <c r="B51" s="70"/>
      <c r="C51" s="5">
        <v>43315</v>
      </c>
      <c r="D51" s="46">
        <v>17792143.58</v>
      </c>
      <c r="E51" s="35" t="s">
        <v>73</v>
      </c>
    </row>
    <row r="52" spans="1:5" ht="12.75" customHeight="1" hidden="1" outlineLevel="1">
      <c r="A52" s="76"/>
      <c r="B52" s="70"/>
      <c r="C52" s="5">
        <v>43390</v>
      </c>
      <c r="D52" s="46">
        <v>17914023.03</v>
      </c>
      <c r="E52" s="35" t="s">
        <v>73</v>
      </c>
    </row>
    <row r="53" spans="1:5" ht="12.75" customHeight="1" hidden="1" outlineLevel="1">
      <c r="A53" s="76"/>
      <c r="B53" s="70"/>
      <c r="C53" s="5">
        <v>43493</v>
      </c>
      <c r="D53" s="46">
        <v>24824228.48</v>
      </c>
      <c r="E53" s="35" t="s">
        <v>73</v>
      </c>
    </row>
    <row r="54" spans="1:5" ht="12.75" customHeight="1" hidden="1" outlineLevel="1">
      <c r="A54" s="76"/>
      <c r="B54" s="70"/>
      <c r="C54" s="5">
        <v>43584</v>
      </c>
      <c r="D54" s="46">
        <v>47016106.6</v>
      </c>
      <c r="E54" s="35" t="s">
        <v>73</v>
      </c>
    </row>
    <row r="55" spans="1:5" ht="12.75" customHeight="1" hidden="1" outlineLevel="1">
      <c r="A55" s="76"/>
      <c r="B55" s="70"/>
      <c r="C55" s="5">
        <v>43637</v>
      </c>
      <c r="D55" s="46">
        <v>24780889.95</v>
      </c>
      <c r="E55" s="35" t="s">
        <v>75</v>
      </c>
    </row>
    <row r="56" spans="1:5" ht="12.75" customHeight="1" hidden="1" outlineLevel="1">
      <c r="A56" s="76"/>
      <c r="B56" s="70"/>
      <c r="C56" s="5">
        <v>43637</v>
      </c>
      <c r="D56" s="46">
        <v>36467932.12</v>
      </c>
      <c r="E56" s="49" t="s">
        <v>76</v>
      </c>
    </row>
    <row r="57" spans="1:5" ht="12.75" customHeight="1" hidden="1" outlineLevel="1">
      <c r="A57" s="76"/>
      <c r="B57" s="70"/>
      <c r="C57" s="5">
        <v>43698</v>
      </c>
      <c r="D57" s="46">
        <v>-29496779.31</v>
      </c>
      <c r="E57" s="35" t="s">
        <v>77</v>
      </c>
    </row>
    <row r="58" spans="1:5" ht="12.75" customHeight="1" hidden="1" outlineLevel="1">
      <c r="A58" s="76"/>
      <c r="B58" s="70"/>
      <c r="C58" s="5">
        <v>43752</v>
      </c>
      <c r="D58" s="46">
        <v>35050403.24</v>
      </c>
      <c r="E58" s="35" t="s">
        <v>78</v>
      </c>
    </row>
    <row r="59" spans="1:5" ht="12.75" customHeight="1" hidden="1" outlineLevel="1">
      <c r="A59" s="76"/>
      <c r="B59" s="70"/>
      <c r="C59" s="5">
        <v>43826</v>
      </c>
      <c r="D59" s="46">
        <v>29730363.55</v>
      </c>
      <c r="E59" s="35" t="s">
        <v>78</v>
      </c>
    </row>
    <row r="60" spans="1:5" ht="12.75" customHeight="1" hidden="1" outlineLevel="1">
      <c r="A60" s="76"/>
      <c r="B60" s="70"/>
      <c r="C60" s="5">
        <v>43916</v>
      </c>
      <c r="D60" s="46">
        <v>19026747.2</v>
      </c>
      <c r="E60" s="49" t="s">
        <v>80</v>
      </c>
    </row>
    <row r="61" spans="1:5" ht="12.75" customHeight="1" hidden="1" outlineLevel="1">
      <c r="A61" s="76"/>
      <c r="B61" s="70"/>
      <c r="C61" s="5">
        <v>43924</v>
      </c>
      <c r="D61" s="46">
        <v>19026747.19</v>
      </c>
      <c r="E61" s="49" t="s">
        <v>80</v>
      </c>
    </row>
    <row r="62" spans="1:5" ht="12.75" customHeight="1" hidden="1" outlineLevel="1">
      <c r="A62" s="76"/>
      <c r="B62" s="70"/>
      <c r="C62" s="5">
        <v>43944</v>
      </c>
      <c r="D62" s="46">
        <v>33930119.47</v>
      </c>
      <c r="E62" s="35" t="s">
        <v>81</v>
      </c>
    </row>
    <row r="63" spans="1:5" ht="12.75" customHeight="1" hidden="1" outlineLevel="1">
      <c r="A63" s="76"/>
      <c r="B63" s="70"/>
      <c r="C63" s="5">
        <v>44034</v>
      </c>
      <c r="D63" s="46">
        <v>65947016.05</v>
      </c>
      <c r="E63" s="35" t="s">
        <v>82</v>
      </c>
    </row>
    <row r="64" spans="1:5" ht="12.75" customHeight="1" hidden="1" outlineLevel="1">
      <c r="A64" s="76"/>
      <c r="B64" s="70"/>
      <c r="C64" s="5">
        <v>44179</v>
      </c>
      <c r="D64" s="46">
        <v>45687672.45</v>
      </c>
      <c r="E64" s="35" t="s">
        <v>82</v>
      </c>
    </row>
    <row r="65" spans="1:5" ht="12.75" customHeight="1" hidden="1" outlineLevel="1">
      <c r="A65" s="76"/>
      <c r="B65" s="70"/>
      <c r="C65" s="5">
        <v>44223</v>
      </c>
      <c r="D65" s="46">
        <v>12850674.41</v>
      </c>
      <c r="E65" s="35" t="s">
        <v>82</v>
      </c>
    </row>
    <row r="66" spans="1:5" ht="12.75" customHeight="1" hidden="1" outlineLevel="1">
      <c r="A66" s="76"/>
      <c r="B66" s="70"/>
      <c r="C66" s="5">
        <v>44292</v>
      </c>
      <c r="D66" s="46">
        <v>39943804.85</v>
      </c>
      <c r="E66" s="35" t="s">
        <v>87</v>
      </c>
    </row>
    <row r="67" spans="1:5" ht="13.5" customHeight="1" hidden="1" outlineLevel="1" thickBot="1">
      <c r="A67" s="77"/>
      <c r="B67" s="71"/>
      <c r="C67" s="5"/>
      <c r="D67" s="46"/>
      <c r="E67" s="7"/>
    </row>
    <row r="68" spans="1:5" ht="13.5" collapsed="1" thickBot="1">
      <c r="A68" s="38" t="s">
        <v>24</v>
      </c>
      <c r="B68" s="9"/>
      <c r="C68" s="10"/>
      <c r="D68" s="54">
        <f>SUM(D36:D67)</f>
        <v>688778933.23</v>
      </c>
      <c r="E68" s="11"/>
    </row>
    <row r="69" spans="1:5" ht="12.75" customHeight="1" hidden="1" outlineLevel="1">
      <c r="A69" s="63" t="s">
        <v>29</v>
      </c>
      <c r="B69" s="69" t="s">
        <v>5</v>
      </c>
      <c r="C69" s="5">
        <v>41982</v>
      </c>
      <c r="D69" s="6">
        <v>22571773.04</v>
      </c>
      <c r="E69" s="7" t="s">
        <v>37</v>
      </c>
    </row>
    <row r="70" spans="1:5" ht="12.75" customHeight="1" hidden="1" outlineLevel="1">
      <c r="A70" s="64"/>
      <c r="B70" s="70"/>
      <c r="C70" s="5">
        <v>42039</v>
      </c>
      <c r="D70" s="6">
        <v>22571773.04</v>
      </c>
      <c r="E70" s="7" t="s">
        <v>37</v>
      </c>
    </row>
    <row r="71" spans="1:5" ht="12.75" customHeight="1" hidden="1" outlineLevel="1">
      <c r="A71" s="64"/>
      <c r="B71" s="70"/>
      <c r="C71" s="5">
        <v>42397</v>
      </c>
      <c r="D71" s="6">
        <v>22571773.04</v>
      </c>
      <c r="E71" s="7" t="s">
        <v>37</v>
      </c>
    </row>
    <row r="72" spans="1:5" ht="12.75" customHeight="1" hidden="1" outlineLevel="1">
      <c r="A72" s="64"/>
      <c r="B72" s="70"/>
      <c r="C72" s="5">
        <v>42403</v>
      </c>
      <c r="D72" s="6">
        <v>45143546.08</v>
      </c>
      <c r="E72" s="7" t="s">
        <v>66</v>
      </c>
    </row>
    <row r="73" spans="1:5" ht="12.75" customHeight="1" hidden="1" outlineLevel="1">
      <c r="A73" s="64"/>
      <c r="B73" s="70"/>
      <c r="C73" s="39">
        <v>42521</v>
      </c>
      <c r="D73" s="6">
        <v>707373.3</v>
      </c>
      <c r="E73" s="49" t="s">
        <v>61</v>
      </c>
    </row>
    <row r="74" spans="1:5" ht="12.75" customHeight="1" hidden="1" outlineLevel="1">
      <c r="A74" s="64"/>
      <c r="B74" s="70"/>
      <c r="C74" s="39">
        <v>42661</v>
      </c>
      <c r="D74" s="40">
        <v>34132641.97</v>
      </c>
      <c r="E74" s="35" t="s">
        <v>63</v>
      </c>
    </row>
    <row r="75" spans="1:5" ht="12.75" customHeight="1" hidden="1" outlineLevel="1">
      <c r="A75" s="64"/>
      <c r="B75" s="70"/>
      <c r="C75" s="5">
        <v>42734</v>
      </c>
      <c r="D75" s="6">
        <v>26483872.2</v>
      </c>
      <c r="E75" s="35" t="s">
        <v>63</v>
      </c>
    </row>
    <row r="76" spans="1:5" ht="12.75" customHeight="1" hidden="1" outlineLevel="1">
      <c r="A76" s="64"/>
      <c r="B76" s="70"/>
      <c r="C76" s="5">
        <v>42837</v>
      </c>
      <c r="D76" s="6">
        <v>25704404.91</v>
      </c>
      <c r="E76" s="35" t="s">
        <v>63</v>
      </c>
    </row>
    <row r="77" spans="1:5" ht="12.75" customHeight="1" hidden="1" outlineLevel="1">
      <c r="A77" s="64"/>
      <c r="B77" s="70"/>
      <c r="C77" s="5">
        <v>42892</v>
      </c>
      <c r="D77" s="6">
        <v>14185955.19</v>
      </c>
      <c r="E77" s="35" t="s">
        <v>65</v>
      </c>
    </row>
    <row r="78" spans="1:5" ht="12.75" customHeight="1" hidden="1" outlineLevel="1">
      <c r="A78" s="64"/>
      <c r="B78" s="70"/>
      <c r="C78" s="5">
        <v>42944</v>
      </c>
      <c r="D78" s="6">
        <v>18466648.25</v>
      </c>
      <c r="E78" s="35" t="s">
        <v>63</v>
      </c>
    </row>
    <row r="79" spans="1:5" ht="12.75" customHeight="1" hidden="1" outlineLevel="1">
      <c r="A79" s="64"/>
      <c r="B79" s="70"/>
      <c r="C79" s="5">
        <v>43024</v>
      </c>
      <c r="D79" s="6">
        <v>25106950.07</v>
      </c>
      <c r="E79" s="35" t="s">
        <v>64</v>
      </c>
    </row>
    <row r="80" spans="1:5" ht="12.75" customHeight="1" hidden="1" outlineLevel="1">
      <c r="A80" s="64"/>
      <c r="B80" s="70"/>
      <c r="C80" s="5">
        <v>43131</v>
      </c>
      <c r="D80" s="6">
        <v>24760374.81</v>
      </c>
      <c r="E80" s="35" t="s">
        <v>64</v>
      </c>
    </row>
    <row r="81" spans="1:5" ht="12.75" customHeight="1" hidden="1" outlineLevel="1">
      <c r="A81" s="64"/>
      <c r="B81" s="70"/>
      <c r="C81" s="5">
        <v>43214</v>
      </c>
      <c r="D81" s="6">
        <v>59212208.43</v>
      </c>
      <c r="E81" s="35" t="s">
        <v>64</v>
      </c>
    </row>
    <row r="82" spans="1:5" ht="12.75" customHeight="1" hidden="1" outlineLevel="1">
      <c r="A82" s="64"/>
      <c r="B82" s="70"/>
      <c r="C82" s="5">
        <v>43262</v>
      </c>
      <c r="D82" s="6">
        <v>14449090.58</v>
      </c>
      <c r="E82" s="7" t="s">
        <v>70</v>
      </c>
    </row>
    <row r="83" spans="1:5" ht="12.75" customHeight="1" hidden="1" outlineLevel="1">
      <c r="A83" s="64"/>
      <c r="B83" s="70"/>
      <c r="C83" s="5">
        <v>43301</v>
      </c>
      <c r="D83" s="6">
        <v>66560166.58</v>
      </c>
      <c r="E83" s="35" t="s">
        <v>73</v>
      </c>
    </row>
    <row r="84" spans="1:5" ht="12.75" customHeight="1" hidden="1" outlineLevel="1">
      <c r="A84" s="64"/>
      <c r="B84" s="70"/>
      <c r="C84" s="5">
        <v>43390</v>
      </c>
      <c r="D84" s="6">
        <v>59820009.62</v>
      </c>
      <c r="E84" s="35" t="s">
        <v>73</v>
      </c>
    </row>
    <row r="85" spans="1:5" ht="12.75" customHeight="1" hidden="1" outlineLevel="1">
      <c r="A85" s="64"/>
      <c r="B85" s="70"/>
      <c r="C85" s="5">
        <v>43493</v>
      </c>
      <c r="D85" s="6">
        <v>64842035.03</v>
      </c>
      <c r="E85" s="35" t="s">
        <v>73</v>
      </c>
    </row>
    <row r="86" spans="1:5" ht="12.75" customHeight="1" hidden="1" outlineLevel="1">
      <c r="A86" s="64"/>
      <c r="B86" s="70"/>
      <c r="C86" s="5">
        <v>43584</v>
      </c>
      <c r="D86" s="6">
        <v>124584329.17</v>
      </c>
      <c r="E86" s="35" t="s">
        <v>73</v>
      </c>
    </row>
    <row r="87" spans="1:5" ht="12.75" customHeight="1" hidden="1" outlineLevel="1">
      <c r="A87" s="64"/>
      <c r="B87" s="70"/>
      <c r="C87" s="5">
        <v>43637</v>
      </c>
      <c r="D87" s="6">
        <v>64893847.49</v>
      </c>
      <c r="E87" s="49" t="s">
        <v>76</v>
      </c>
    </row>
    <row r="88" spans="1:5" ht="12.75" customHeight="1" hidden="1" outlineLevel="1">
      <c r="A88" s="64"/>
      <c r="B88" s="70"/>
      <c r="C88" s="5">
        <v>43637</v>
      </c>
      <c r="D88" s="6">
        <v>108168225.38</v>
      </c>
      <c r="E88" s="35" t="s">
        <v>75</v>
      </c>
    </row>
    <row r="89" spans="1:5" ht="12.75" customHeight="1" hidden="1" outlineLevel="1">
      <c r="A89" s="64"/>
      <c r="B89" s="70"/>
      <c r="C89" s="5">
        <v>43717</v>
      </c>
      <c r="D89" s="6">
        <v>-63579756.55</v>
      </c>
      <c r="E89" s="35" t="s">
        <v>77</v>
      </c>
    </row>
    <row r="90" spans="1:5" ht="12.75" customHeight="1" hidden="1" outlineLevel="1">
      <c r="A90" s="64"/>
      <c r="B90" s="70"/>
      <c r="C90" s="5">
        <v>43752</v>
      </c>
      <c r="D90" s="6">
        <v>86835086.68</v>
      </c>
      <c r="E90" s="35" t="s">
        <v>78</v>
      </c>
    </row>
    <row r="91" spans="1:5" ht="12.75" customHeight="1" hidden="1" outlineLevel="1">
      <c r="A91" s="64"/>
      <c r="B91" s="70"/>
      <c r="C91" s="5">
        <v>43826</v>
      </c>
      <c r="D91" s="6">
        <v>79964413.39</v>
      </c>
      <c r="E91" s="35" t="s">
        <v>78</v>
      </c>
    </row>
    <row r="92" spans="1:5" ht="12.75" customHeight="1" hidden="1" outlineLevel="1">
      <c r="A92" s="64"/>
      <c r="B92" s="70"/>
      <c r="C92" s="5">
        <v>43916</v>
      </c>
      <c r="D92" s="6">
        <v>33857659.56</v>
      </c>
      <c r="E92" s="49" t="s">
        <v>80</v>
      </c>
    </row>
    <row r="93" spans="1:5" ht="12.75" customHeight="1" hidden="1" outlineLevel="1">
      <c r="A93" s="64"/>
      <c r="B93" s="70"/>
      <c r="C93" s="5">
        <v>43924</v>
      </c>
      <c r="D93" s="6">
        <v>33857659.56</v>
      </c>
      <c r="E93" s="49" t="s">
        <v>80</v>
      </c>
    </row>
    <row r="94" spans="1:5" ht="12.75" customHeight="1" hidden="1" outlineLevel="1">
      <c r="A94" s="64"/>
      <c r="B94" s="70"/>
      <c r="C94" s="5">
        <v>43944</v>
      </c>
      <c r="D94" s="6">
        <v>96107910.68</v>
      </c>
      <c r="E94" s="35" t="s">
        <v>81</v>
      </c>
    </row>
    <row r="95" spans="1:5" ht="12.75" customHeight="1" hidden="1" outlineLevel="1">
      <c r="A95" s="64"/>
      <c r="B95" s="70"/>
      <c r="C95" s="5">
        <v>44034</v>
      </c>
      <c r="D95" s="6">
        <v>162420261.99</v>
      </c>
      <c r="E95" s="35" t="s">
        <v>82</v>
      </c>
    </row>
    <row r="96" spans="1:5" ht="12.75" customHeight="1" hidden="1" outlineLevel="1">
      <c r="A96" s="64"/>
      <c r="B96" s="70"/>
      <c r="C96" s="5">
        <v>44179</v>
      </c>
      <c r="D96" s="6">
        <v>103444489.84</v>
      </c>
      <c r="E96" s="35" t="s">
        <v>82</v>
      </c>
    </row>
    <row r="97" spans="1:5" ht="12.75" customHeight="1" hidden="1" outlineLevel="1">
      <c r="A97" s="64"/>
      <c r="B97" s="70"/>
      <c r="C97" s="5">
        <v>44223</v>
      </c>
      <c r="D97" s="6">
        <v>44481296.61</v>
      </c>
      <c r="E97" s="35" t="s">
        <v>82</v>
      </c>
    </row>
    <row r="98" spans="1:5" ht="12.75" customHeight="1" hidden="1" outlineLevel="1">
      <c r="A98" s="64"/>
      <c r="B98" s="70"/>
      <c r="C98" s="5">
        <v>44322</v>
      </c>
      <c r="D98" s="6">
        <v>101723559.64</v>
      </c>
      <c r="E98" s="35" t="s">
        <v>87</v>
      </c>
    </row>
    <row r="99" spans="1:5" ht="13.5" customHeight="1" hidden="1" outlineLevel="1" thickBot="1">
      <c r="A99" s="65"/>
      <c r="B99" s="71"/>
      <c r="C99" s="5"/>
      <c r="D99" s="6"/>
      <c r="E99" s="35"/>
    </row>
    <row r="100" spans="1:5" ht="13.5" collapsed="1" thickBot="1">
      <c r="A100" s="38" t="s">
        <v>25</v>
      </c>
      <c r="B100" s="9"/>
      <c r="C100" s="10"/>
      <c r="D100" s="54">
        <f>SUM(D69:D99)</f>
        <v>1524049579.58</v>
      </c>
      <c r="E100" s="11"/>
    </row>
    <row r="101" spans="1:5" ht="12.75" customHeight="1" hidden="1" outlineLevel="1">
      <c r="A101" s="63" t="s">
        <v>29</v>
      </c>
      <c r="B101" s="66" t="s">
        <v>27</v>
      </c>
      <c r="C101" s="5">
        <v>41988</v>
      </c>
      <c r="D101" s="6">
        <v>290106.39</v>
      </c>
      <c r="E101" s="7" t="s">
        <v>37</v>
      </c>
    </row>
    <row r="102" spans="1:5" ht="12.75" customHeight="1" hidden="1" outlineLevel="1">
      <c r="A102" s="64"/>
      <c r="B102" s="67"/>
      <c r="C102" s="5">
        <v>42079</v>
      </c>
      <c r="D102" s="6">
        <v>290106.39</v>
      </c>
      <c r="E102" s="7" t="s">
        <v>37</v>
      </c>
    </row>
    <row r="103" spans="1:5" ht="12.75" customHeight="1" hidden="1" outlineLevel="1">
      <c r="A103" s="64"/>
      <c r="B103" s="67"/>
      <c r="C103" s="5">
        <v>42153</v>
      </c>
      <c r="D103" s="6">
        <v>8413085.31</v>
      </c>
      <c r="E103" s="7" t="s">
        <v>55</v>
      </c>
    </row>
    <row r="104" spans="1:5" ht="12.75" customHeight="1" hidden="1" outlineLevel="1">
      <c r="A104" s="64"/>
      <c r="B104" s="67"/>
      <c r="C104" s="5">
        <v>42404</v>
      </c>
      <c r="D104" s="6">
        <v>290106.39</v>
      </c>
      <c r="E104" s="7" t="s">
        <v>37</v>
      </c>
    </row>
    <row r="105" spans="1:5" ht="12.75" customHeight="1" hidden="1" outlineLevel="1">
      <c r="A105" s="64"/>
      <c r="B105" s="67"/>
      <c r="C105" s="5">
        <v>42424</v>
      </c>
      <c r="D105" s="6">
        <v>580212.78</v>
      </c>
      <c r="E105" s="7" t="s">
        <v>66</v>
      </c>
    </row>
    <row r="106" spans="1:5" ht="12.75" customHeight="1" hidden="1" outlineLevel="1">
      <c r="A106" s="64"/>
      <c r="B106" s="67"/>
      <c r="C106" s="39">
        <v>42500</v>
      </c>
      <c r="D106" s="6">
        <v>2386899.04</v>
      </c>
      <c r="E106" s="49" t="s">
        <v>61</v>
      </c>
    </row>
    <row r="107" spans="1:5" ht="12.75" customHeight="1" hidden="1" outlineLevel="1">
      <c r="A107" s="64"/>
      <c r="B107" s="67"/>
      <c r="C107" s="39">
        <v>42682</v>
      </c>
      <c r="D107" s="6">
        <v>3380603.5</v>
      </c>
      <c r="E107" s="35" t="s">
        <v>63</v>
      </c>
    </row>
    <row r="108" spans="1:5" ht="12.75" customHeight="1" hidden="1" outlineLevel="1">
      <c r="A108" s="64"/>
      <c r="B108" s="67"/>
      <c r="C108" s="5">
        <v>42760</v>
      </c>
      <c r="D108" s="6">
        <v>2284762.3</v>
      </c>
      <c r="E108" s="35" t="s">
        <v>63</v>
      </c>
    </row>
    <row r="109" spans="1:5" ht="12.75" customHeight="1" hidden="1" outlineLevel="1">
      <c r="A109" s="64"/>
      <c r="B109" s="67"/>
      <c r="C109" s="5">
        <v>42849</v>
      </c>
      <c r="D109" s="6">
        <v>1862158.94</v>
      </c>
      <c r="E109" s="35" t="s">
        <v>63</v>
      </c>
    </row>
    <row r="110" spans="1:5" ht="12.75" customHeight="1" hidden="1" outlineLevel="1">
      <c r="A110" s="64"/>
      <c r="B110" s="67"/>
      <c r="C110" s="5">
        <v>42916</v>
      </c>
      <c r="D110" s="6">
        <v>446035.92</v>
      </c>
      <c r="E110" s="35" t="s">
        <v>65</v>
      </c>
    </row>
    <row r="111" spans="1:5" ht="12.75" customHeight="1" hidden="1" outlineLevel="1">
      <c r="A111" s="64"/>
      <c r="B111" s="67"/>
      <c r="C111" s="5">
        <v>42941</v>
      </c>
      <c r="D111" s="6">
        <v>2170795.39</v>
      </c>
      <c r="E111" s="35" t="s">
        <v>63</v>
      </c>
    </row>
    <row r="112" spans="1:5" ht="12.75" customHeight="1" hidden="1" outlineLevel="1">
      <c r="A112" s="64"/>
      <c r="B112" s="67"/>
      <c r="C112" s="39">
        <v>43018</v>
      </c>
      <c r="D112" s="6">
        <v>1808226.71</v>
      </c>
      <c r="E112" s="35" t="s">
        <v>64</v>
      </c>
    </row>
    <row r="113" spans="1:5" ht="12.75" customHeight="1" hidden="1" outlineLevel="1">
      <c r="A113" s="64"/>
      <c r="B113" s="67"/>
      <c r="C113" s="39">
        <v>43123</v>
      </c>
      <c r="D113" s="6">
        <v>411722.26</v>
      </c>
      <c r="E113" s="35" t="s">
        <v>64</v>
      </c>
    </row>
    <row r="114" spans="1:5" ht="12.75" customHeight="1" hidden="1" outlineLevel="1">
      <c r="A114" s="64"/>
      <c r="B114" s="67"/>
      <c r="C114" s="39">
        <v>43234</v>
      </c>
      <c r="D114" s="6">
        <v>3853277.1</v>
      </c>
      <c r="E114" s="35" t="s">
        <v>69</v>
      </c>
    </row>
    <row r="115" spans="1:5" ht="12.75" customHeight="1" hidden="1" outlineLevel="1">
      <c r="A115" s="64"/>
      <c r="B115" s="67"/>
      <c r="C115" s="39">
        <v>43279</v>
      </c>
      <c r="D115" s="6">
        <v>314973.5</v>
      </c>
      <c r="E115" s="35" t="s">
        <v>71</v>
      </c>
    </row>
    <row r="116" spans="1:5" ht="12.75" customHeight="1" hidden="1" outlineLevel="1">
      <c r="A116" s="64"/>
      <c r="B116" s="67"/>
      <c r="C116" s="39">
        <v>43279</v>
      </c>
      <c r="D116" s="6">
        <v>227567.08</v>
      </c>
      <c r="E116" s="7" t="s">
        <v>72</v>
      </c>
    </row>
    <row r="117" spans="1:5" ht="13.5" customHeight="1" hidden="1" outlineLevel="1" thickBot="1">
      <c r="A117" s="65"/>
      <c r="B117" s="68"/>
      <c r="C117" s="5"/>
      <c r="D117" s="6"/>
      <c r="E117" s="7"/>
    </row>
    <row r="118" spans="1:5" ht="13.5" collapsed="1" thickBot="1">
      <c r="A118" s="38" t="s">
        <v>28</v>
      </c>
      <c r="B118" s="9"/>
      <c r="C118" s="10"/>
      <c r="D118" s="54">
        <f>SUM(D101:D117)</f>
        <v>29010639.000000007</v>
      </c>
      <c r="E118" s="11"/>
    </row>
    <row r="119" ht="13.5" thickBot="1">
      <c r="D119" s="53">
        <f>D35+D68+D100+D118</f>
        <v>2616254734.8199997</v>
      </c>
    </row>
    <row r="121" ht="12.75">
      <c r="A121" s="1" t="s">
        <v>67</v>
      </c>
    </row>
    <row r="122" spans="1:5" ht="27" customHeight="1">
      <c r="A122" s="73" t="s">
        <v>57</v>
      </c>
      <c r="B122" s="73"/>
      <c r="C122" s="73"/>
      <c r="D122" s="73"/>
      <c r="E122" s="73"/>
    </row>
    <row r="123" spans="1:5" ht="53.25" customHeight="1">
      <c r="A123" s="73" t="s">
        <v>58</v>
      </c>
      <c r="B123" s="73"/>
      <c r="C123" s="73"/>
      <c r="D123" s="73"/>
      <c r="E123" s="73"/>
    </row>
    <row r="124" ht="12.75">
      <c r="A124" s="1" t="s">
        <v>60</v>
      </c>
    </row>
  </sheetData>
  <sheetProtection/>
  <mergeCells count="16">
    <mergeCell ref="A1:E1"/>
    <mergeCell ref="A122:E122"/>
    <mergeCell ref="A123:E123"/>
    <mergeCell ref="A4:A34"/>
    <mergeCell ref="B4:B34"/>
    <mergeCell ref="A36:A67"/>
    <mergeCell ref="B36:B67"/>
    <mergeCell ref="A2:A3"/>
    <mergeCell ref="B2:B3"/>
    <mergeCell ref="C2:C3"/>
    <mergeCell ref="D2:D3"/>
    <mergeCell ref="E2:E3"/>
    <mergeCell ref="A101:A117"/>
    <mergeCell ref="B101:B117"/>
    <mergeCell ref="A69:A99"/>
    <mergeCell ref="B69:B9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Q58"/>
  <sheetViews>
    <sheetView tabSelected="1" zoomScale="70" zoomScaleNormal="70" zoomScalePageLayoutView="0" workbookViewId="0" topLeftCell="A1">
      <pane xSplit="1" ySplit="3" topLeftCell="N4" activePane="bottomRight" state="frozen"/>
      <selection pane="topLeft" activeCell="A1" sqref="A1"/>
      <selection pane="topRight" activeCell="B1" sqref="B1"/>
      <selection pane="bottomLeft" activeCell="A4" sqref="A4"/>
      <selection pane="bottomRight" activeCell="CO63" sqref="CO63"/>
    </sheetView>
  </sheetViews>
  <sheetFormatPr defaultColWidth="9.140625" defaultRowHeight="12.75" outlineLevelRow="1" outlineLevelCol="3"/>
  <cols>
    <col min="1" max="1" width="50.8515625" style="12" customWidth="1"/>
    <col min="2" max="13" width="15.8515625" style="12" hidden="1" customWidth="1" outlineLevel="1"/>
    <col min="14" max="14" width="15.8515625" style="12" customWidth="1" collapsed="1"/>
    <col min="15" max="26" width="15.8515625" style="12" hidden="1" customWidth="1" outlineLevel="1"/>
    <col min="27" max="27" width="16.8515625" style="12" bestFit="1" customWidth="1" collapsed="1"/>
    <col min="28" max="39" width="15.8515625" style="12" hidden="1" customWidth="1" outlineLevel="1"/>
    <col min="40" max="40" width="16.8515625" style="12" bestFit="1" customWidth="1" collapsed="1"/>
    <col min="41" max="52" width="15.8515625" style="12" hidden="1" customWidth="1" outlineLevel="1"/>
    <col min="53" max="53" width="16.8515625" style="12" bestFit="1" customWidth="1" collapsed="1"/>
    <col min="54" max="65" width="15.8515625" style="12" hidden="1" customWidth="1" outlineLevel="1"/>
    <col min="66" max="66" width="16.8515625" style="12" bestFit="1" customWidth="1" collapsed="1"/>
    <col min="67" max="78" width="15.8515625" style="12" hidden="1" customWidth="1" outlineLevel="3"/>
    <col min="79" max="79" width="16.8515625" style="12" bestFit="1" customWidth="1" collapsed="1"/>
    <col min="80" max="90" width="15.8515625" style="12" hidden="1" customWidth="1" outlineLevel="1"/>
    <col min="91" max="91" width="10.00390625" style="12" hidden="1" customWidth="1" outlineLevel="1"/>
    <col min="92" max="92" width="16.8515625" style="12" bestFit="1" customWidth="1" collapsed="1"/>
    <col min="93" max="93" width="19.140625" style="12" customWidth="1"/>
    <col min="94" max="94" width="11.8515625" style="12" bestFit="1" customWidth="1"/>
    <col min="95" max="95" width="10.00390625" style="12" bestFit="1" customWidth="1"/>
    <col min="96" max="102" width="9.140625" style="12" customWidth="1"/>
    <col min="103" max="103" width="9.421875" style="12" customWidth="1"/>
    <col min="104" max="16384" width="9.140625" style="12" customWidth="1"/>
  </cols>
  <sheetData>
    <row r="1" spans="1:93" ht="32.25" customHeight="1">
      <c r="A1" s="88" t="s">
        <v>84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90"/>
    </row>
    <row r="2" spans="1:93" s="16" customFormat="1" ht="15" customHeight="1"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5"/>
    </row>
    <row r="3" spans="1:93" s="16" customFormat="1" ht="25.5" customHeight="1" thickBot="1">
      <c r="A3" s="17"/>
      <c r="B3" s="18" t="s">
        <v>6</v>
      </c>
      <c r="C3" s="18" t="s">
        <v>7</v>
      </c>
      <c r="D3" s="19" t="s">
        <v>8</v>
      </c>
      <c r="E3" s="19" t="s">
        <v>9</v>
      </c>
      <c r="F3" s="19" t="s">
        <v>22</v>
      </c>
      <c r="G3" s="19" t="s">
        <v>10</v>
      </c>
      <c r="H3" s="19" t="s">
        <v>11</v>
      </c>
      <c r="I3" s="19" t="s">
        <v>12</v>
      </c>
      <c r="J3" s="19" t="s">
        <v>13</v>
      </c>
      <c r="K3" s="19" t="s">
        <v>14</v>
      </c>
      <c r="L3" s="19" t="s">
        <v>15</v>
      </c>
      <c r="M3" s="20" t="s">
        <v>16</v>
      </c>
      <c r="N3" s="21" t="s">
        <v>30</v>
      </c>
      <c r="O3" s="18" t="s">
        <v>6</v>
      </c>
      <c r="P3" s="18" t="s">
        <v>7</v>
      </c>
      <c r="Q3" s="19" t="s">
        <v>8</v>
      </c>
      <c r="R3" s="19" t="s">
        <v>9</v>
      </c>
      <c r="S3" s="19" t="s">
        <v>22</v>
      </c>
      <c r="T3" s="19" t="s">
        <v>10</v>
      </c>
      <c r="U3" s="19" t="s">
        <v>11</v>
      </c>
      <c r="V3" s="19" t="s">
        <v>12</v>
      </c>
      <c r="W3" s="19" t="s">
        <v>13</v>
      </c>
      <c r="X3" s="19" t="s">
        <v>14</v>
      </c>
      <c r="Y3" s="19" t="s">
        <v>15</v>
      </c>
      <c r="Z3" s="20" t="s">
        <v>16</v>
      </c>
      <c r="AA3" s="21" t="s">
        <v>54</v>
      </c>
      <c r="AB3" s="18" t="s">
        <v>6</v>
      </c>
      <c r="AC3" s="18" t="s">
        <v>7</v>
      </c>
      <c r="AD3" s="19" t="s">
        <v>8</v>
      </c>
      <c r="AE3" s="19" t="s">
        <v>9</v>
      </c>
      <c r="AF3" s="19" t="s">
        <v>22</v>
      </c>
      <c r="AG3" s="19" t="s">
        <v>10</v>
      </c>
      <c r="AH3" s="19" t="s">
        <v>11</v>
      </c>
      <c r="AI3" s="19" t="s">
        <v>12</v>
      </c>
      <c r="AJ3" s="19" t="s">
        <v>13</v>
      </c>
      <c r="AK3" s="19" t="s">
        <v>14</v>
      </c>
      <c r="AL3" s="19" t="s">
        <v>15</v>
      </c>
      <c r="AM3" s="20" t="s">
        <v>16</v>
      </c>
      <c r="AN3" s="51" t="s">
        <v>59</v>
      </c>
      <c r="AO3" s="18" t="s">
        <v>6</v>
      </c>
      <c r="AP3" s="18" t="s">
        <v>7</v>
      </c>
      <c r="AQ3" s="19" t="s">
        <v>8</v>
      </c>
      <c r="AR3" s="19" t="s">
        <v>9</v>
      </c>
      <c r="AS3" s="19" t="s">
        <v>22</v>
      </c>
      <c r="AT3" s="19" t="s">
        <v>10</v>
      </c>
      <c r="AU3" s="19" t="s">
        <v>11</v>
      </c>
      <c r="AV3" s="19" t="s">
        <v>12</v>
      </c>
      <c r="AW3" s="19" t="s">
        <v>13</v>
      </c>
      <c r="AX3" s="19" t="s">
        <v>14</v>
      </c>
      <c r="AY3" s="19" t="s">
        <v>15</v>
      </c>
      <c r="AZ3" s="20" t="s">
        <v>16</v>
      </c>
      <c r="BA3" s="51" t="s">
        <v>68</v>
      </c>
      <c r="BB3" s="18" t="s">
        <v>6</v>
      </c>
      <c r="BC3" s="18" t="s">
        <v>7</v>
      </c>
      <c r="BD3" s="19" t="s">
        <v>8</v>
      </c>
      <c r="BE3" s="19" t="s">
        <v>9</v>
      </c>
      <c r="BF3" s="19" t="s">
        <v>22</v>
      </c>
      <c r="BG3" s="19" t="s">
        <v>10</v>
      </c>
      <c r="BH3" s="19" t="s">
        <v>11</v>
      </c>
      <c r="BI3" s="19" t="s">
        <v>12</v>
      </c>
      <c r="BJ3" s="19" t="s">
        <v>13</v>
      </c>
      <c r="BK3" s="19" t="s">
        <v>14</v>
      </c>
      <c r="BL3" s="19" t="s">
        <v>15</v>
      </c>
      <c r="BM3" s="20" t="s">
        <v>16</v>
      </c>
      <c r="BN3" s="51" t="s">
        <v>74</v>
      </c>
      <c r="BO3" s="18" t="s">
        <v>6</v>
      </c>
      <c r="BP3" s="18" t="s">
        <v>7</v>
      </c>
      <c r="BQ3" s="19" t="s">
        <v>8</v>
      </c>
      <c r="BR3" s="19" t="s">
        <v>9</v>
      </c>
      <c r="BS3" s="19" t="s">
        <v>22</v>
      </c>
      <c r="BT3" s="19" t="s">
        <v>10</v>
      </c>
      <c r="BU3" s="19" t="s">
        <v>11</v>
      </c>
      <c r="BV3" s="19" t="s">
        <v>12</v>
      </c>
      <c r="BW3" s="19" t="s">
        <v>13</v>
      </c>
      <c r="BX3" s="19" t="s">
        <v>14</v>
      </c>
      <c r="BY3" s="19" t="s">
        <v>15</v>
      </c>
      <c r="BZ3" s="20" t="s">
        <v>16</v>
      </c>
      <c r="CA3" s="22" t="s">
        <v>79</v>
      </c>
      <c r="CB3" s="18" t="s">
        <v>6</v>
      </c>
      <c r="CC3" s="18" t="s">
        <v>7</v>
      </c>
      <c r="CD3" s="19" t="s">
        <v>8</v>
      </c>
      <c r="CE3" s="19" t="s">
        <v>9</v>
      </c>
      <c r="CF3" s="19" t="s">
        <v>22</v>
      </c>
      <c r="CG3" s="19" t="s">
        <v>10</v>
      </c>
      <c r="CH3" s="19" t="s">
        <v>11</v>
      </c>
      <c r="CI3" s="19" t="s">
        <v>12</v>
      </c>
      <c r="CJ3" s="19" t="s">
        <v>13</v>
      </c>
      <c r="CK3" s="19" t="s">
        <v>14</v>
      </c>
      <c r="CL3" s="19" t="s">
        <v>15</v>
      </c>
      <c r="CM3" s="20" t="s">
        <v>16</v>
      </c>
      <c r="CN3" s="22" t="s">
        <v>83</v>
      </c>
      <c r="CO3" s="22" t="s">
        <v>17</v>
      </c>
    </row>
    <row r="4" spans="1:93" s="16" customFormat="1" ht="28.5" customHeight="1" hidden="1" outlineLevel="1">
      <c r="A4" s="23" t="s">
        <v>38</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2"/>
    </row>
    <row r="5" spans="1:93" s="16" customFormat="1" ht="26.25" customHeight="1" hidden="1" outlineLevel="1">
      <c r="A5" s="24" t="s">
        <v>39</v>
      </c>
      <c r="B5" s="25"/>
      <c r="C5" s="25"/>
      <c r="D5" s="25"/>
      <c r="E5" s="25"/>
      <c r="F5" s="25"/>
      <c r="G5" s="25"/>
      <c r="H5" s="25"/>
      <c r="I5" s="25"/>
      <c r="J5" s="25"/>
      <c r="K5" s="25"/>
      <c r="L5" s="25"/>
      <c r="M5" s="25"/>
      <c r="N5" s="25">
        <f>SUM(B5:M5)</f>
        <v>0</v>
      </c>
      <c r="O5" s="25">
        <v>0</v>
      </c>
      <c r="P5" s="25">
        <v>0</v>
      </c>
      <c r="Q5" s="25">
        <v>0</v>
      </c>
      <c r="R5" s="25">
        <v>0</v>
      </c>
      <c r="S5" s="25">
        <v>0</v>
      </c>
      <c r="T5" s="25">
        <v>9818.8</v>
      </c>
      <c r="U5" s="25">
        <v>19274.26</v>
      </c>
      <c r="V5" s="25">
        <v>2516.78</v>
      </c>
      <c r="W5" s="25">
        <v>0</v>
      </c>
      <c r="X5" s="25">
        <v>0</v>
      </c>
      <c r="Y5" s="25">
        <v>78351.47</v>
      </c>
      <c r="Z5" s="25">
        <v>104146.88</v>
      </c>
      <c r="AA5" s="25">
        <f>SUM(O5:Z5)</f>
        <v>214108.19</v>
      </c>
      <c r="AB5" s="25">
        <v>58471.97</v>
      </c>
      <c r="AC5" s="25">
        <v>28590.18</v>
      </c>
      <c r="AD5" s="25">
        <v>1026.03</v>
      </c>
      <c r="AE5" s="25">
        <v>356806.61</v>
      </c>
      <c r="AF5" s="25">
        <v>31224.21</v>
      </c>
      <c r="AG5" s="25">
        <v>112062.23</v>
      </c>
      <c r="AH5" s="25">
        <v>9835.28</v>
      </c>
      <c r="AI5" s="25">
        <v>95442.27</v>
      </c>
      <c r="AJ5" s="25">
        <v>184946.88</v>
      </c>
      <c r="AK5" s="25">
        <v>113546.23</v>
      </c>
      <c r="AL5" s="25">
        <v>120467.14</v>
      </c>
      <c r="AM5" s="25">
        <v>620412.35</v>
      </c>
      <c r="AN5" s="25">
        <f>SUM(AB5:AM5)</f>
        <v>1732831.38</v>
      </c>
      <c r="AO5" s="25">
        <v>7427.76</v>
      </c>
      <c r="AP5" s="25">
        <v>403616.92</v>
      </c>
      <c r="AQ5" s="25">
        <v>1022119.08</v>
      </c>
      <c r="AR5" s="25">
        <v>187175.58</v>
      </c>
      <c r="AS5" s="25">
        <v>210779.37</v>
      </c>
      <c r="AT5" s="25">
        <v>197492.35</v>
      </c>
      <c r="AU5" s="25">
        <v>209591.58</v>
      </c>
      <c r="AV5" s="25">
        <v>490752.63</v>
      </c>
      <c r="AW5" s="25">
        <v>536498.9</v>
      </c>
      <c r="AX5" s="25">
        <v>568410.27</v>
      </c>
      <c r="AY5" s="25">
        <v>287293.05</v>
      </c>
      <c r="AZ5" s="25">
        <v>702627.47</v>
      </c>
      <c r="BA5" s="25">
        <f>SUM(AO5:AZ5)</f>
        <v>4823784.96</v>
      </c>
      <c r="BB5" s="25">
        <v>90056.14</v>
      </c>
      <c r="BC5" s="25">
        <v>209031.46</v>
      </c>
      <c r="BD5" s="25">
        <v>155213.79</v>
      </c>
      <c r="BE5" s="25">
        <v>734158.62</v>
      </c>
      <c r="BF5" s="25">
        <v>15063.2</v>
      </c>
      <c r="BG5" s="25">
        <v>32432.28</v>
      </c>
      <c r="BH5" s="25">
        <v>443148.4</v>
      </c>
      <c r="BI5" s="25">
        <v>34872.78</v>
      </c>
      <c r="BJ5" s="25">
        <v>129370.47</v>
      </c>
      <c r="BK5" s="25">
        <v>263207.38</v>
      </c>
      <c r="BL5" s="25">
        <v>311571.31</v>
      </c>
      <c r="BM5" s="25">
        <v>346831.64</v>
      </c>
      <c r="BN5" s="25">
        <f>SUM(BB5:BM5)</f>
        <v>2764957.47</v>
      </c>
      <c r="BO5" s="25">
        <v>517937.17</v>
      </c>
      <c r="BP5" s="25">
        <v>151253.71</v>
      </c>
      <c r="BQ5" s="25">
        <v>255580.64</v>
      </c>
      <c r="BR5" s="25">
        <v>408718.67</v>
      </c>
      <c r="BS5" s="25">
        <v>0</v>
      </c>
      <c r="BT5" s="25">
        <v>606421.37</v>
      </c>
      <c r="BU5" s="25">
        <v>2026.15</v>
      </c>
      <c r="BV5" s="25">
        <v>114302.45</v>
      </c>
      <c r="BW5" s="25">
        <v>317312.86</v>
      </c>
      <c r="BX5" s="25">
        <v>0</v>
      </c>
      <c r="BY5" s="25">
        <v>71525.36</v>
      </c>
      <c r="BZ5" s="25">
        <v>420781.78</v>
      </c>
      <c r="CA5" s="25">
        <f>SUM(BO5:BZ5)</f>
        <v>2865860.16</v>
      </c>
      <c r="CB5" s="25">
        <v>0</v>
      </c>
      <c r="CC5" s="25">
        <v>48470.75</v>
      </c>
      <c r="CD5" s="25">
        <v>134072.95</v>
      </c>
      <c r="CE5" s="25">
        <v>483432.27</v>
      </c>
      <c r="CF5" s="25"/>
      <c r="CG5" s="25"/>
      <c r="CH5" s="25"/>
      <c r="CI5" s="25"/>
      <c r="CJ5" s="25"/>
      <c r="CK5" s="25"/>
      <c r="CL5" s="25"/>
      <c r="CM5" s="25"/>
      <c r="CN5" s="25">
        <f>SUM(CB5:CM5)</f>
        <v>665975.97</v>
      </c>
      <c r="CO5" s="56">
        <f>N5+AA5+AN5+BA5+BN5+CA5+CN5</f>
        <v>13067518.13</v>
      </c>
    </row>
    <row r="6" spans="1:93" s="16" customFormat="1" ht="12.75" customHeight="1" hidden="1" outlineLevel="1">
      <c r="A6" s="80"/>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2"/>
    </row>
    <row r="7" spans="1:95" s="16" customFormat="1" ht="26.25" customHeight="1" hidden="1" outlineLevel="1">
      <c r="A7" s="23" t="s">
        <v>40</v>
      </c>
      <c r="B7" s="25"/>
      <c r="C7" s="25"/>
      <c r="D7" s="25"/>
      <c r="E7" s="25"/>
      <c r="F7" s="25"/>
      <c r="G7" s="25"/>
      <c r="H7" s="25"/>
      <c r="I7" s="25"/>
      <c r="J7" s="25"/>
      <c r="K7" s="25"/>
      <c r="L7" s="25">
        <v>4131.54</v>
      </c>
      <c r="M7" s="25"/>
      <c r="N7" s="25">
        <f>SUM(B7:M7)</f>
        <v>4131.54</v>
      </c>
      <c r="O7" s="25">
        <v>15618.04</v>
      </c>
      <c r="P7" s="25">
        <v>6497466.89</v>
      </c>
      <c r="Q7" s="25">
        <v>36843.34</v>
      </c>
      <c r="R7" s="25">
        <v>3149023.94</v>
      </c>
      <c r="S7" s="25">
        <v>121470.3</v>
      </c>
      <c r="T7" s="25">
        <v>13388.66</v>
      </c>
      <c r="U7" s="25">
        <v>2746621.16</v>
      </c>
      <c r="V7" s="25">
        <v>0</v>
      </c>
      <c r="W7" s="25">
        <v>3951288.59</v>
      </c>
      <c r="X7" s="25">
        <v>9830.62</v>
      </c>
      <c r="Y7" s="25">
        <v>0</v>
      </c>
      <c r="Z7" s="25">
        <v>228542.58</v>
      </c>
      <c r="AA7" s="25">
        <f>SUM(O7:Z7)</f>
        <v>16770094.12</v>
      </c>
      <c r="AB7" s="25">
        <v>3572485.66</v>
      </c>
      <c r="AC7" s="25">
        <v>407268.17</v>
      </c>
      <c r="AD7" s="25">
        <v>60058.78</v>
      </c>
      <c r="AE7" s="25">
        <v>45698.89</v>
      </c>
      <c r="AF7" s="25">
        <v>3464726.63</v>
      </c>
      <c r="AG7" s="25">
        <v>2259554.03</v>
      </c>
      <c r="AH7" s="25">
        <v>41095.66</v>
      </c>
      <c r="AI7" s="25">
        <v>443447.97</v>
      </c>
      <c r="AJ7" s="25">
        <v>71730.72</v>
      </c>
      <c r="AK7" s="25">
        <v>42982.26</v>
      </c>
      <c r="AL7" s="25">
        <v>749644.79</v>
      </c>
      <c r="AM7" s="25">
        <v>6216205.34</v>
      </c>
      <c r="AN7" s="25">
        <f>SUM(AB7:AM7)</f>
        <v>17374898.900000002</v>
      </c>
      <c r="AO7" s="25">
        <v>20434.55</v>
      </c>
      <c r="AP7" s="25">
        <v>0</v>
      </c>
      <c r="AQ7" s="25">
        <v>1248517.1</v>
      </c>
      <c r="AR7" s="25">
        <v>3928363.03</v>
      </c>
      <c r="AS7" s="25">
        <v>12275.85</v>
      </c>
      <c r="AT7" s="25">
        <v>540613.54</v>
      </c>
      <c r="AU7" s="25">
        <v>2956060.04</v>
      </c>
      <c r="AV7" s="25">
        <v>318453.63</v>
      </c>
      <c r="AW7" s="25">
        <v>158387.91</v>
      </c>
      <c r="AX7" s="25">
        <v>3643249.65</v>
      </c>
      <c r="AY7" s="25">
        <v>315424.42</v>
      </c>
      <c r="AZ7" s="25">
        <v>2747318.08</v>
      </c>
      <c r="BA7" s="25">
        <f>SUM(AO7:AZ7)</f>
        <v>15889097.8</v>
      </c>
      <c r="BB7" s="25">
        <f>160361.46-9634.61</f>
        <v>150726.84999999998</v>
      </c>
      <c r="BC7" s="25">
        <v>143752.99</v>
      </c>
      <c r="BD7" s="25">
        <v>2807797.95</v>
      </c>
      <c r="BE7" s="25">
        <v>0</v>
      </c>
      <c r="BF7" s="25">
        <v>6678.92</v>
      </c>
      <c r="BG7" s="25">
        <v>2747794.53</v>
      </c>
      <c r="BH7" s="25">
        <v>2547.34</v>
      </c>
      <c r="BI7" s="25">
        <v>144610.12</v>
      </c>
      <c r="BJ7" s="25">
        <v>346562.89</v>
      </c>
      <c r="BK7" s="25">
        <v>3396189.98</v>
      </c>
      <c r="BL7" s="25">
        <v>60614.24</v>
      </c>
      <c r="BM7" s="25">
        <v>481091.65</v>
      </c>
      <c r="BN7" s="25">
        <f>SUM(BB7:BM7)</f>
        <v>10288367.46</v>
      </c>
      <c r="BO7" s="25">
        <v>2825558.91</v>
      </c>
      <c r="BP7" s="25">
        <v>189476.96</v>
      </c>
      <c r="BQ7" s="25">
        <v>422640.48</v>
      </c>
      <c r="BR7" s="25">
        <v>3653789.95</v>
      </c>
      <c r="BS7" s="25">
        <v>111569.87</v>
      </c>
      <c r="BT7" s="25">
        <v>117873.15</v>
      </c>
      <c r="BU7" s="25">
        <v>2663330.92</v>
      </c>
      <c r="BV7" s="25">
        <v>131492.81</v>
      </c>
      <c r="BW7" s="25">
        <v>126784.57</v>
      </c>
      <c r="BX7" s="25">
        <v>1013769.66</v>
      </c>
      <c r="BY7" s="25">
        <v>1292629.87</v>
      </c>
      <c r="BZ7" s="25">
        <v>35315.35</v>
      </c>
      <c r="CA7" s="25">
        <f>SUM(BO7:BZ7)</f>
        <v>12584232.500000002</v>
      </c>
      <c r="CB7" s="25">
        <v>3397017.56</v>
      </c>
      <c r="CC7" s="25">
        <v>15610.38</v>
      </c>
      <c r="CD7" s="25">
        <v>13042.79</v>
      </c>
      <c r="CE7" s="25">
        <v>3775706.66</v>
      </c>
      <c r="CF7" s="25"/>
      <c r="CG7" s="25"/>
      <c r="CH7" s="25"/>
      <c r="CI7" s="25"/>
      <c r="CJ7" s="25"/>
      <c r="CK7" s="25"/>
      <c r="CL7" s="25"/>
      <c r="CM7" s="25"/>
      <c r="CN7" s="25">
        <f>SUM(CB7:CM7)</f>
        <v>7201377.390000001</v>
      </c>
      <c r="CO7" s="57">
        <f>N7+AA7+AN7+BA7+BN7+CA7+CN7</f>
        <v>80112199.71000001</v>
      </c>
      <c r="CP7" s="37"/>
      <c r="CQ7" s="37"/>
    </row>
    <row r="8" spans="1:93" s="16" customFormat="1" ht="12.75" customHeight="1" hidden="1" outlineLevel="1">
      <c r="A8" s="80"/>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2"/>
    </row>
    <row r="9" spans="1:95" s="16" customFormat="1" ht="26.25" customHeight="1" hidden="1" outlineLevel="1">
      <c r="A9" s="23" t="s">
        <v>56</v>
      </c>
      <c r="B9" s="25"/>
      <c r="C9" s="25"/>
      <c r="D9" s="25"/>
      <c r="E9" s="25"/>
      <c r="F9" s="25"/>
      <c r="G9" s="25"/>
      <c r="H9" s="25"/>
      <c r="I9" s="25"/>
      <c r="J9" s="25"/>
      <c r="K9" s="25"/>
      <c r="L9" s="25"/>
      <c r="M9" s="25"/>
      <c r="N9" s="25">
        <f>SUM(B9:M9)</f>
        <v>0</v>
      </c>
      <c r="O9" s="25">
        <v>0</v>
      </c>
      <c r="P9" s="25">
        <v>2880347.54</v>
      </c>
      <c r="Q9" s="25">
        <v>0</v>
      </c>
      <c r="R9" s="25">
        <v>0</v>
      </c>
      <c r="S9" s="25">
        <v>2985155.68</v>
      </c>
      <c r="T9" s="25">
        <v>0</v>
      </c>
      <c r="U9" s="25">
        <v>493855.75</v>
      </c>
      <c r="V9" s="25">
        <v>1227905.12</v>
      </c>
      <c r="W9" s="25">
        <v>87469.66</v>
      </c>
      <c r="X9" s="25">
        <v>628623.61</v>
      </c>
      <c r="Y9" s="25">
        <v>953327.02</v>
      </c>
      <c r="Z9" s="25">
        <v>1016511.46</v>
      </c>
      <c r="AA9" s="25">
        <f>SUM(O9:Z9)</f>
        <v>10273195.84</v>
      </c>
      <c r="AB9" s="25">
        <v>11074.41</v>
      </c>
      <c r="AC9" s="25">
        <v>2285785.5</v>
      </c>
      <c r="AD9" s="25">
        <v>10152.25</v>
      </c>
      <c r="AE9" s="25">
        <v>0</v>
      </c>
      <c r="AF9" s="25">
        <v>1308622.38</v>
      </c>
      <c r="AG9" s="25">
        <v>568076.02</v>
      </c>
      <c r="AH9" s="25">
        <v>0</v>
      </c>
      <c r="AI9" s="25">
        <v>457509.49</v>
      </c>
      <c r="AJ9" s="25">
        <v>0</v>
      </c>
      <c r="AK9" s="25">
        <v>0</v>
      </c>
      <c r="AL9" s="25">
        <v>962237.6</v>
      </c>
      <c r="AM9" s="25">
        <v>2958174.61</v>
      </c>
      <c r="AN9" s="25">
        <f>SUM(AB9:AM9)</f>
        <v>8561632.26</v>
      </c>
      <c r="AO9" s="25">
        <v>0</v>
      </c>
      <c r="AP9" s="25">
        <v>1973.65</v>
      </c>
      <c r="AQ9" s="25">
        <v>1349357.09</v>
      </c>
      <c r="AR9" s="25">
        <v>0</v>
      </c>
      <c r="AS9" s="25">
        <v>1181733.03</v>
      </c>
      <c r="AT9" s="25">
        <v>391528.19</v>
      </c>
      <c r="AU9" s="25">
        <v>954895.8</v>
      </c>
      <c r="AV9" s="25">
        <v>400043.34</v>
      </c>
      <c r="AW9" s="25">
        <v>0</v>
      </c>
      <c r="AX9" s="25">
        <v>947954.69</v>
      </c>
      <c r="AY9" s="25">
        <v>1010594.96</v>
      </c>
      <c r="AZ9" s="25">
        <v>628879.13</v>
      </c>
      <c r="BA9" s="25">
        <f>SUM(AO9:AZ9)</f>
        <v>6866959.879999999</v>
      </c>
      <c r="BB9" s="25">
        <f>8883.34-1284.16</f>
        <v>7599.18</v>
      </c>
      <c r="BC9" s="25">
        <v>512256.36</v>
      </c>
      <c r="BD9" s="25">
        <v>0</v>
      </c>
      <c r="BE9" s="25">
        <v>0</v>
      </c>
      <c r="BF9" s="25">
        <v>743876.05</v>
      </c>
      <c r="BG9" s="25">
        <v>0</v>
      </c>
      <c r="BH9" s="25">
        <v>216549.27</v>
      </c>
      <c r="BI9" s="25">
        <v>0</v>
      </c>
      <c r="BJ9" s="25">
        <v>0</v>
      </c>
      <c r="BK9" s="25">
        <v>0</v>
      </c>
      <c r="BL9" s="25">
        <v>652898.57</v>
      </c>
      <c r="BM9" s="25">
        <v>0</v>
      </c>
      <c r="BN9" s="25">
        <f>SUM(BB9:BM9)</f>
        <v>2133179.43</v>
      </c>
      <c r="BO9" s="25">
        <v>0</v>
      </c>
      <c r="BP9" s="25">
        <v>0</v>
      </c>
      <c r="BQ9" s="25">
        <v>77523.19</v>
      </c>
      <c r="BR9" s="25">
        <v>0</v>
      </c>
      <c r="BS9" s="25">
        <v>0</v>
      </c>
      <c r="BT9" s="25">
        <v>80426.34</v>
      </c>
      <c r="BU9" s="25">
        <v>0</v>
      </c>
      <c r="BV9" s="25">
        <v>0</v>
      </c>
      <c r="BW9" s="25">
        <v>0</v>
      </c>
      <c r="BX9" s="25">
        <v>0</v>
      </c>
      <c r="BY9" s="25">
        <v>0</v>
      </c>
      <c r="BZ9" s="25">
        <v>0</v>
      </c>
      <c r="CA9" s="25">
        <f>SUM(BO9:BZ9)</f>
        <v>157949.53</v>
      </c>
      <c r="CB9" s="25">
        <v>0</v>
      </c>
      <c r="CC9" s="25">
        <v>0</v>
      </c>
      <c r="CD9" s="25">
        <v>0</v>
      </c>
      <c r="CE9" s="25">
        <v>0</v>
      </c>
      <c r="CF9" s="25"/>
      <c r="CG9" s="25"/>
      <c r="CH9" s="25"/>
      <c r="CI9" s="25"/>
      <c r="CJ9" s="25"/>
      <c r="CK9" s="25"/>
      <c r="CL9" s="25"/>
      <c r="CM9" s="25"/>
      <c r="CN9" s="25">
        <f>SUM(CB9:CM9)</f>
        <v>0</v>
      </c>
      <c r="CO9" s="56">
        <f>N9+AA9+AN9+BA9+BN9+CA9+CN9</f>
        <v>27992916.94</v>
      </c>
      <c r="CQ9" s="37"/>
    </row>
    <row r="10" spans="1:93" s="16" customFormat="1" ht="12.75" customHeight="1" hidden="1" outlineLevel="1">
      <c r="A10" s="80"/>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2"/>
    </row>
    <row r="11" spans="1:93" s="16" customFormat="1" ht="39" customHeight="1" hidden="1" outlineLevel="1">
      <c r="A11" s="26" t="s">
        <v>41</v>
      </c>
      <c r="B11" s="25"/>
      <c r="C11" s="25"/>
      <c r="D11" s="25"/>
      <c r="E11" s="25"/>
      <c r="F11" s="25"/>
      <c r="G11" s="25"/>
      <c r="H11" s="25"/>
      <c r="I11" s="25"/>
      <c r="J11" s="25"/>
      <c r="K11" s="25"/>
      <c r="L11" s="25"/>
      <c r="M11" s="25"/>
      <c r="N11" s="25">
        <f>SUM(B11:M11)</f>
        <v>0</v>
      </c>
      <c r="O11" s="25">
        <v>0</v>
      </c>
      <c r="P11" s="25">
        <v>63218.61</v>
      </c>
      <c r="Q11" s="25">
        <v>46421.19</v>
      </c>
      <c r="R11" s="25">
        <v>189.75</v>
      </c>
      <c r="S11" s="25">
        <v>0</v>
      </c>
      <c r="T11" s="25">
        <v>0</v>
      </c>
      <c r="U11" s="25">
        <v>65223.94</v>
      </c>
      <c r="V11" s="25">
        <v>0</v>
      </c>
      <c r="W11" s="25">
        <v>34118.53</v>
      </c>
      <c r="X11" s="25">
        <v>21350.82</v>
      </c>
      <c r="Y11" s="25">
        <v>0</v>
      </c>
      <c r="Z11" s="25">
        <v>85275.17</v>
      </c>
      <c r="AA11" s="25">
        <f>SUM(O11:Z11)</f>
        <v>315798.01</v>
      </c>
      <c r="AB11" s="25">
        <v>123895.43</v>
      </c>
      <c r="AC11" s="25">
        <v>199768.74</v>
      </c>
      <c r="AD11" s="25">
        <v>498806.96</v>
      </c>
      <c r="AE11" s="25">
        <v>309572.13</v>
      </c>
      <c r="AF11" s="25">
        <v>395391.44</v>
      </c>
      <c r="AG11" s="25">
        <v>250024.69</v>
      </c>
      <c r="AH11" s="25">
        <v>450984.96</v>
      </c>
      <c r="AI11" s="25">
        <v>1342085.8</v>
      </c>
      <c r="AJ11" s="25">
        <v>101518.07</v>
      </c>
      <c r="AK11" s="25">
        <v>247233.59</v>
      </c>
      <c r="AL11" s="25">
        <v>1640744.99</v>
      </c>
      <c r="AM11" s="25">
        <v>2103057.45</v>
      </c>
      <c r="AN11" s="25">
        <f>SUM(AB11:AM11)</f>
        <v>7663084.25</v>
      </c>
      <c r="AO11" s="25">
        <v>338982.74</v>
      </c>
      <c r="AP11" s="25">
        <v>378728.13</v>
      </c>
      <c r="AQ11" s="25">
        <v>570206.8</v>
      </c>
      <c r="AR11" s="25">
        <v>1351116.74</v>
      </c>
      <c r="AS11" s="25">
        <v>1557487.18</v>
      </c>
      <c r="AT11" s="25">
        <v>2209237.82</v>
      </c>
      <c r="AU11" s="25">
        <v>994707.74</v>
      </c>
      <c r="AV11" s="25">
        <v>4085705.03</v>
      </c>
      <c r="AW11" s="25">
        <v>2659921.21</v>
      </c>
      <c r="AX11" s="25">
        <v>1186302.32</v>
      </c>
      <c r="AY11" s="25">
        <v>1490216.81</v>
      </c>
      <c r="AZ11" s="25">
        <v>3711693.31</v>
      </c>
      <c r="BA11" s="25">
        <f>SUM(AO11:AZ11)</f>
        <v>20534305.83</v>
      </c>
      <c r="BB11" s="25">
        <v>701515.46</v>
      </c>
      <c r="BC11" s="25">
        <v>2348525.79</v>
      </c>
      <c r="BD11" s="25">
        <v>6597873.49</v>
      </c>
      <c r="BE11" s="25">
        <v>856106.08</v>
      </c>
      <c r="BF11" s="25">
        <v>769211.04</v>
      </c>
      <c r="BG11" s="25">
        <v>856153.44</v>
      </c>
      <c r="BH11" s="25">
        <v>4028446.16</v>
      </c>
      <c r="BI11" s="25">
        <v>5540542.06</v>
      </c>
      <c r="BJ11" s="25">
        <v>2421304.75</v>
      </c>
      <c r="BK11" s="25">
        <v>2732899.26</v>
      </c>
      <c r="BL11" s="25">
        <v>6745856.63</v>
      </c>
      <c r="BM11" s="25">
        <v>3152328.74</v>
      </c>
      <c r="BN11" s="25">
        <f>SUM(BB11:BM11)</f>
        <v>36750762.900000006</v>
      </c>
      <c r="BO11" s="25">
        <v>1364889.42</v>
      </c>
      <c r="BP11" s="25">
        <v>2165001.19</v>
      </c>
      <c r="BQ11" s="25">
        <v>2590683.94</v>
      </c>
      <c r="BR11" s="25">
        <v>8153050.22</v>
      </c>
      <c r="BS11" s="25">
        <v>812502.75</v>
      </c>
      <c r="BT11" s="25">
        <v>2670807.54</v>
      </c>
      <c r="BU11" s="25">
        <v>3925535.31</v>
      </c>
      <c r="BV11" s="25">
        <v>3785560.77</v>
      </c>
      <c r="BW11" s="25">
        <v>4156227.44</v>
      </c>
      <c r="BX11" s="25">
        <v>3623636.38</v>
      </c>
      <c r="BY11" s="25">
        <v>1119396.91</v>
      </c>
      <c r="BZ11" s="25">
        <v>4048365.47</v>
      </c>
      <c r="CA11" s="25">
        <f>SUM(BO11:BZ11)</f>
        <v>38415657.339999996</v>
      </c>
      <c r="CB11" s="25">
        <v>1757175.74</v>
      </c>
      <c r="CC11" s="25">
        <v>931706.29</v>
      </c>
      <c r="CD11" s="25">
        <v>2296923.6</v>
      </c>
      <c r="CE11" s="25">
        <v>7952937.31</v>
      </c>
      <c r="CF11" s="25"/>
      <c r="CG11" s="25"/>
      <c r="CH11" s="25"/>
      <c r="CI11" s="25"/>
      <c r="CJ11" s="25"/>
      <c r="CK11" s="25"/>
      <c r="CL11" s="25"/>
      <c r="CM11" s="25"/>
      <c r="CN11" s="25">
        <f>SUM(CB11:CM11)</f>
        <v>12938742.940000001</v>
      </c>
      <c r="CO11" s="57">
        <f>N11+AA11+AN11+BA11+BN11+CA11+CN11</f>
        <v>116618351.27</v>
      </c>
    </row>
    <row r="12" spans="1:93" s="16" customFormat="1" ht="12.75" customHeight="1" hidden="1" outlineLevel="1">
      <c r="A12" s="80"/>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2"/>
    </row>
    <row r="13" spans="1:93" s="16" customFormat="1" ht="27" customHeight="1" hidden="1" outlineLevel="1">
      <c r="A13" s="27" t="s">
        <v>42</v>
      </c>
      <c r="B13" s="25"/>
      <c r="C13" s="25"/>
      <c r="D13" s="25"/>
      <c r="E13" s="25"/>
      <c r="F13" s="25"/>
      <c r="G13" s="25"/>
      <c r="H13" s="25"/>
      <c r="I13" s="25"/>
      <c r="J13" s="25"/>
      <c r="K13" s="25"/>
      <c r="L13" s="25"/>
      <c r="M13" s="25">
        <v>8258.4</v>
      </c>
      <c r="N13" s="25">
        <f>SUM(B13:M13)</f>
        <v>8258.4</v>
      </c>
      <c r="O13" s="25">
        <v>6623.13</v>
      </c>
      <c r="P13" s="25">
        <v>51216.22</v>
      </c>
      <c r="Q13" s="25">
        <v>301.24</v>
      </c>
      <c r="R13" s="25">
        <v>362704.39</v>
      </c>
      <c r="S13" s="25">
        <v>623419.53</v>
      </c>
      <c r="T13" s="25">
        <v>673124.7</v>
      </c>
      <c r="U13" s="25">
        <v>451771.46</v>
      </c>
      <c r="V13" s="25">
        <v>157356.43</v>
      </c>
      <c r="W13" s="25">
        <v>1342721.27</v>
      </c>
      <c r="X13" s="25">
        <v>112836.14</v>
      </c>
      <c r="Y13" s="25">
        <v>182305.78</v>
      </c>
      <c r="Z13" s="25">
        <v>1343138.05</v>
      </c>
      <c r="AA13" s="25">
        <f>SUM(O13:Z13)</f>
        <v>5307518.34</v>
      </c>
      <c r="AB13" s="25">
        <v>83603.15</v>
      </c>
      <c r="AC13" s="25">
        <v>189554.84</v>
      </c>
      <c r="AD13" s="25">
        <v>1057885.75</v>
      </c>
      <c r="AE13" s="25">
        <v>206669.52</v>
      </c>
      <c r="AF13" s="25">
        <v>1514777.71</v>
      </c>
      <c r="AG13" s="25">
        <v>705991.76</v>
      </c>
      <c r="AH13" s="25">
        <v>1180383.77</v>
      </c>
      <c r="AI13" s="25">
        <v>1116915.69</v>
      </c>
      <c r="AJ13" s="25">
        <v>529885.68</v>
      </c>
      <c r="AK13" s="25">
        <v>943304.41</v>
      </c>
      <c r="AL13" s="25">
        <v>626386.87</v>
      </c>
      <c r="AM13" s="25">
        <v>4157998.11</v>
      </c>
      <c r="AN13" s="25">
        <f>SUM(AB13:AM13)</f>
        <v>12313357.26</v>
      </c>
      <c r="AO13" s="25">
        <v>213961.64</v>
      </c>
      <c r="AP13" s="25">
        <v>552278.13</v>
      </c>
      <c r="AQ13" s="25">
        <v>1132077.37</v>
      </c>
      <c r="AR13" s="25">
        <v>3625768.24</v>
      </c>
      <c r="AS13" s="25">
        <v>846667.11</v>
      </c>
      <c r="AT13" s="25">
        <v>2011446.4</v>
      </c>
      <c r="AU13" s="25">
        <v>1630601.87</v>
      </c>
      <c r="AV13" s="25">
        <v>1058593.28</v>
      </c>
      <c r="AW13" s="25">
        <v>2799333.7</v>
      </c>
      <c r="AX13" s="25">
        <v>1576945.55</v>
      </c>
      <c r="AY13" s="25">
        <v>1469216.74</v>
      </c>
      <c r="AZ13" s="25">
        <v>4837224.28</v>
      </c>
      <c r="BA13" s="25">
        <f>SUM(AO13:AZ13)</f>
        <v>21754114.310000002</v>
      </c>
      <c r="BB13" s="25">
        <v>972538.95</v>
      </c>
      <c r="BC13" s="25">
        <v>2674680.71</v>
      </c>
      <c r="BD13" s="25">
        <v>3891649.16</v>
      </c>
      <c r="BE13" s="25">
        <v>1986396.62</v>
      </c>
      <c r="BF13" s="25">
        <v>328117.89</v>
      </c>
      <c r="BG13" s="25">
        <v>2984341.81</v>
      </c>
      <c r="BH13" s="25">
        <v>2114463.17</v>
      </c>
      <c r="BI13" s="25">
        <v>892790.34</v>
      </c>
      <c r="BJ13" s="25">
        <v>2330735.31</v>
      </c>
      <c r="BK13" s="25">
        <v>3541932.49</v>
      </c>
      <c r="BL13" s="25">
        <v>1371362.85</v>
      </c>
      <c r="BM13" s="25">
        <v>3876163.85</v>
      </c>
      <c r="BN13" s="25">
        <f>SUM(BB13:BM13)</f>
        <v>26965173.150000006</v>
      </c>
      <c r="BO13" s="25">
        <v>1831960.41</v>
      </c>
      <c r="BP13" s="25">
        <v>2803977.78</v>
      </c>
      <c r="BQ13" s="25">
        <v>3376902.69</v>
      </c>
      <c r="BR13" s="25">
        <v>3629015.45</v>
      </c>
      <c r="BS13" s="25">
        <v>1188501.81</v>
      </c>
      <c r="BT13" s="25">
        <v>1713343.88</v>
      </c>
      <c r="BU13" s="25">
        <v>3641836.09</v>
      </c>
      <c r="BV13" s="25">
        <v>1070337.82</v>
      </c>
      <c r="BW13" s="25">
        <v>876955.67</v>
      </c>
      <c r="BX13" s="25">
        <v>2143232.72</v>
      </c>
      <c r="BY13" s="25">
        <v>4173748.43</v>
      </c>
      <c r="BZ13" s="25">
        <v>2009514.57</v>
      </c>
      <c r="CA13" s="25">
        <f>SUM(BO13:BZ13)</f>
        <v>28459327.32</v>
      </c>
      <c r="CB13" s="25">
        <v>4048554.98</v>
      </c>
      <c r="CC13" s="25">
        <v>684689.42</v>
      </c>
      <c r="CD13" s="25">
        <v>2702128.08</v>
      </c>
      <c r="CE13" s="25">
        <v>5494183.36</v>
      </c>
      <c r="CF13" s="25"/>
      <c r="CG13" s="25"/>
      <c r="CH13" s="25"/>
      <c r="CI13" s="25"/>
      <c r="CJ13" s="25"/>
      <c r="CK13" s="25"/>
      <c r="CL13" s="25"/>
      <c r="CM13" s="25"/>
      <c r="CN13" s="25">
        <f>SUM(CB13:CM13)</f>
        <v>12929555.84</v>
      </c>
      <c r="CO13" s="57">
        <f>N13+AA13+AN13+BA13+BN13+CA13+CN13</f>
        <v>107737304.62</v>
      </c>
    </row>
    <row r="14" spans="1:93" s="16" customFormat="1" ht="12.75" customHeight="1" hidden="1" outlineLevel="1">
      <c r="A14" s="80"/>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2"/>
    </row>
    <row r="15" spans="1:93" s="16" customFormat="1" ht="39" customHeight="1" hidden="1" outlineLevel="1" thickBot="1">
      <c r="A15" s="28" t="s">
        <v>43</v>
      </c>
      <c r="B15" s="25"/>
      <c r="C15" s="25"/>
      <c r="D15" s="25"/>
      <c r="E15" s="25"/>
      <c r="F15" s="25"/>
      <c r="G15" s="25"/>
      <c r="H15" s="25"/>
      <c r="I15" s="25"/>
      <c r="J15" s="25"/>
      <c r="K15" s="25"/>
      <c r="L15" s="25"/>
      <c r="M15" s="25"/>
      <c r="N15" s="25">
        <f>SUM(B15:M15)</f>
        <v>0</v>
      </c>
      <c r="O15" s="25">
        <v>0</v>
      </c>
      <c r="P15" s="25">
        <v>0</v>
      </c>
      <c r="Q15" s="25">
        <v>0</v>
      </c>
      <c r="R15" s="25">
        <v>0</v>
      </c>
      <c r="S15" s="25">
        <v>49070.2</v>
      </c>
      <c r="T15" s="25">
        <v>4738.31</v>
      </c>
      <c r="U15" s="25">
        <v>8147.05</v>
      </c>
      <c r="V15" s="25">
        <v>29903.43</v>
      </c>
      <c r="W15" s="25">
        <v>61605.77</v>
      </c>
      <c r="X15" s="25">
        <v>20.38</v>
      </c>
      <c r="Y15" s="25">
        <v>80252.29</v>
      </c>
      <c r="Z15" s="25">
        <v>2808.82</v>
      </c>
      <c r="AA15" s="25">
        <f>SUM(O15:Z15)</f>
        <v>236546.25</v>
      </c>
      <c r="AB15" s="25">
        <v>0</v>
      </c>
      <c r="AC15" s="25">
        <v>108241.68</v>
      </c>
      <c r="AD15" s="25">
        <v>72565.84</v>
      </c>
      <c r="AE15" s="25">
        <v>0</v>
      </c>
      <c r="AF15" s="25">
        <v>64702.82</v>
      </c>
      <c r="AG15" s="25">
        <v>21768.33</v>
      </c>
      <c r="AH15" s="25">
        <v>7887.24</v>
      </c>
      <c r="AI15" s="25">
        <v>80980.49</v>
      </c>
      <c r="AJ15" s="25">
        <v>28806.91</v>
      </c>
      <c r="AK15" s="25">
        <v>0</v>
      </c>
      <c r="AL15" s="25">
        <v>141295.68</v>
      </c>
      <c r="AM15" s="25">
        <v>26391.79</v>
      </c>
      <c r="AN15" s="25">
        <f>SUM(AB15:AM15)</f>
        <v>552640.78</v>
      </c>
      <c r="AO15" s="25">
        <v>0</v>
      </c>
      <c r="AP15" s="25">
        <v>221831.66</v>
      </c>
      <c r="AQ15" s="25">
        <v>177072.98</v>
      </c>
      <c r="AR15" s="25">
        <v>0</v>
      </c>
      <c r="AS15" s="25">
        <v>163374.55</v>
      </c>
      <c r="AT15" s="25">
        <v>29825.21</v>
      </c>
      <c r="AU15" s="25">
        <v>0</v>
      </c>
      <c r="AV15" s="25">
        <v>222046.76</v>
      </c>
      <c r="AW15" s="25">
        <v>32235.82</v>
      </c>
      <c r="AX15" s="25">
        <v>0</v>
      </c>
      <c r="AY15" s="25">
        <v>329427.46</v>
      </c>
      <c r="AZ15" s="25">
        <v>62299.23</v>
      </c>
      <c r="BA15" s="25">
        <f>SUM(AO15:AZ15)</f>
        <v>1238113.67</v>
      </c>
      <c r="BB15" s="25">
        <v>17342.53</v>
      </c>
      <c r="BC15" s="25">
        <v>188790.43</v>
      </c>
      <c r="BD15" s="25">
        <v>305370.75</v>
      </c>
      <c r="BE15" s="25">
        <v>203044.22</v>
      </c>
      <c r="BF15" s="25">
        <v>275296.36</v>
      </c>
      <c r="BG15" s="25">
        <v>114905.25</v>
      </c>
      <c r="BH15" s="25">
        <v>22718.84</v>
      </c>
      <c r="BI15" s="25">
        <v>205300.1</v>
      </c>
      <c r="BJ15" s="25">
        <v>817597.52</v>
      </c>
      <c r="BK15" s="25">
        <v>127561.22</v>
      </c>
      <c r="BL15" s="25">
        <v>478885.83</v>
      </c>
      <c r="BM15" s="25">
        <v>43241.83</v>
      </c>
      <c r="BN15" s="25">
        <f>SUM(BB15:BM15)</f>
        <v>2800054.8800000004</v>
      </c>
      <c r="BO15" s="25">
        <v>143769.55</v>
      </c>
      <c r="BP15" s="25">
        <v>647238.79</v>
      </c>
      <c r="BQ15" s="25">
        <v>733074.32</v>
      </c>
      <c r="BR15" s="25">
        <v>40821.94</v>
      </c>
      <c r="BS15" s="25">
        <v>87566.73</v>
      </c>
      <c r="BT15" s="25">
        <v>304107.13</v>
      </c>
      <c r="BU15" s="25">
        <v>192559.18</v>
      </c>
      <c r="BV15" s="25">
        <v>426500.93</v>
      </c>
      <c r="BW15" s="25">
        <v>737922.36</v>
      </c>
      <c r="BX15" s="25">
        <v>47615.25</v>
      </c>
      <c r="BY15" s="25">
        <v>297499.73</v>
      </c>
      <c r="BZ15" s="25">
        <v>159190.29</v>
      </c>
      <c r="CA15" s="25">
        <f>SUM(BO15:BZ15)</f>
        <v>3817866.2</v>
      </c>
      <c r="CB15" s="25">
        <v>63494.869999999995</v>
      </c>
      <c r="CC15" s="25">
        <v>590489.28</v>
      </c>
      <c r="CD15" s="25">
        <v>1131689.54</v>
      </c>
      <c r="CE15" s="25">
        <v>192875.12</v>
      </c>
      <c r="CF15" s="25"/>
      <c r="CG15" s="25"/>
      <c r="CH15" s="25"/>
      <c r="CI15" s="25"/>
      <c r="CJ15" s="25"/>
      <c r="CK15" s="25"/>
      <c r="CL15" s="25"/>
      <c r="CM15" s="25"/>
      <c r="CN15" s="25">
        <f>SUM(CB15:CM15)</f>
        <v>1978548.81</v>
      </c>
      <c r="CO15" s="56">
        <f>N15+AA15+AN15+BA15+BN15+CA15+CN15</f>
        <v>10623770.590000002</v>
      </c>
    </row>
    <row r="16" spans="1:93" s="16" customFormat="1" ht="13.5" collapsed="1" thickBot="1">
      <c r="A16" s="29" t="s">
        <v>26</v>
      </c>
      <c r="B16" s="30">
        <f aca="true" t="shared" si="0" ref="B16:K16">B5+B7+B11+B13+B15</f>
        <v>0</v>
      </c>
      <c r="C16" s="30">
        <f t="shared" si="0"/>
        <v>0</v>
      </c>
      <c r="D16" s="30">
        <f t="shared" si="0"/>
        <v>0</v>
      </c>
      <c r="E16" s="30">
        <f t="shared" si="0"/>
        <v>0</v>
      </c>
      <c r="F16" s="30">
        <f t="shared" si="0"/>
        <v>0</v>
      </c>
      <c r="G16" s="30">
        <f>G5+G7+G11+G13+G15</f>
        <v>0</v>
      </c>
      <c r="H16" s="30">
        <f t="shared" si="0"/>
        <v>0</v>
      </c>
      <c r="I16" s="30">
        <f t="shared" si="0"/>
        <v>0</v>
      </c>
      <c r="J16" s="30">
        <f t="shared" si="0"/>
        <v>0</v>
      </c>
      <c r="K16" s="30">
        <f t="shared" si="0"/>
        <v>0</v>
      </c>
      <c r="L16" s="30">
        <f aca="true" t="shared" si="1" ref="L16:R16">L5+L7+L9+L11+L13+L15</f>
        <v>4131.54</v>
      </c>
      <c r="M16" s="30">
        <f t="shared" si="1"/>
        <v>8258.4</v>
      </c>
      <c r="N16" s="30">
        <f t="shared" si="1"/>
        <v>12389.939999999999</v>
      </c>
      <c r="O16" s="30">
        <f t="shared" si="1"/>
        <v>22241.170000000002</v>
      </c>
      <c r="P16" s="30">
        <f t="shared" si="1"/>
        <v>9492249.26</v>
      </c>
      <c r="Q16" s="30">
        <f t="shared" si="1"/>
        <v>83565.77</v>
      </c>
      <c r="R16" s="30">
        <f t="shared" si="1"/>
        <v>3511918.08</v>
      </c>
      <c r="S16" s="30">
        <f>S5+S7+S9+S11+S13+S15</f>
        <v>3779115.71</v>
      </c>
      <c r="T16" s="30">
        <f aca="true" t="shared" si="2" ref="T16:Y16">T5+T7+T9+T11+T13+T15</f>
        <v>701070.47</v>
      </c>
      <c r="U16" s="30">
        <f t="shared" si="2"/>
        <v>3784893.6199999996</v>
      </c>
      <c r="V16" s="30">
        <f t="shared" si="2"/>
        <v>1417681.76</v>
      </c>
      <c r="W16" s="30">
        <f t="shared" si="2"/>
        <v>5477203.819999999</v>
      </c>
      <c r="X16" s="30">
        <f t="shared" si="2"/>
        <v>772661.57</v>
      </c>
      <c r="Y16" s="30">
        <f t="shared" si="2"/>
        <v>1294236.56</v>
      </c>
      <c r="Z16" s="30">
        <f>Z5+Z7+Z9+Z11+Z13+Z15</f>
        <v>2780422.9599999995</v>
      </c>
      <c r="AA16" s="30">
        <f>AA5+AA7+AA9+AA11+AA13+AA15</f>
        <v>33117260.75</v>
      </c>
      <c r="AB16" s="30">
        <f>AB5+AB7+AB9+AB11+AB13+AB15</f>
        <v>3849530.6200000006</v>
      </c>
      <c r="AC16" s="30">
        <f>AC5+AC7+AC9+AC11+AC13+AC15</f>
        <v>3219209.11</v>
      </c>
      <c r="AD16" s="30">
        <f aca="true" t="shared" si="3" ref="AD16:AM16">AD5+AD7+AD9+AD11+AD13+AD15</f>
        <v>1700495.61</v>
      </c>
      <c r="AE16" s="30">
        <f>AE5+AE7+AE9+AE11+AE13+AE15</f>
        <v>918747.15</v>
      </c>
      <c r="AF16" s="30">
        <f t="shared" si="3"/>
        <v>6779445.19</v>
      </c>
      <c r="AG16" s="30">
        <f t="shared" si="3"/>
        <v>3917477.0599999996</v>
      </c>
      <c r="AH16" s="30">
        <f t="shared" si="3"/>
        <v>1690186.91</v>
      </c>
      <c r="AI16" s="30">
        <f t="shared" si="3"/>
        <v>3536381.7100000004</v>
      </c>
      <c r="AJ16" s="30">
        <f t="shared" si="3"/>
        <v>916888.2600000001</v>
      </c>
      <c r="AK16" s="30">
        <f t="shared" si="3"/>
        <v>1347066.49</v>
      </c>
      <c r="AL16" s="30">
        <f t="shared" si="3"/>
        <v>4240777.07</v>
      </c>
      <c r="AM16" s="30">
        <f t="shared" si="3"/>
        <v>16082239.649999999</v>
      </c>
      <c r="AN16" s="30">
        <f>AN5+AN7+AN9+AN11+AN13+AN15</f>
        <v>48198444.83</v>
      </c>
      <c r="AO16" s="30">
        <f>AO5+AO7+AO9+AO11+AO13+AO15</f>
        <v>580806.69</v>
      </c>
      <c r="AP16" s="30">
        <f>AP5+AP7+AP9+AP11+AP13+AP15</f>
        <v>1558428.49</v>
      </c>
      <c r="AQ16" s="30">
        <f>AQ5+AQ7+AQ9+AQ11+AQ13+AQ15</f>
        <v>5499350.420000001</v>
      </c>
      <c r="AR16" s="30">
        <f>AR5+AR7+AR9+AR11+AR13+AR15</f>
        <v>9092423.59</v>
      </c>
      <c r="AS16" s="30">
        <f aca="true" t="shared" si="4" ref="AS16:AZ16">AS5+AS7+AS9+AS11+AS13+AS15</f>
        <v>3972317.0899999994</v>
      </c>
      <c r="AT16" s="30">
        <f t="shared" si="4"/>
        <v>5380143.51</v>
      </c>
      <c r="AU16" s="30">
        <f t="shared" si="4"/>
        <v>6745857.03</v>
      </c>
      <c r="AV16" s="30">
        <f t="shared" si="4"/>
        <v>6575594.67</v>
      </c>
      <c r="AW16" s="30">
        <f t="shared" si="4"/>
        <v>6186377.540000001</v>
      </c>
      <c r="AX16" s="30">
        <f t="shared" si="4"/>
        <v>7922862.4799999995</v>
      </c>
      <c r="AY16" s="30">
        <f t="shared" si="4"/>
        <v>4902173.44</v>
      </c>
      <c r="AZ16" s="30">
        <f t="shared" si="4"/>
        <v>12690041.5</v>
      </c>
      <c r="BA16" s="30">
        <f>BA5+BA7+BA9+BA11+BA13+BA15</f>
        <v>71106376.45</v>
      </c>
      <c r="BB16" s="30">
        <f>BB5+BB7+BB9+BB11+BB13+BB15</f>
        <v>1939779.1099999999</v>
      </c>
      <c r="BC16" s="30">
        <f>BC5+BC7+BC9+BC11+BC13+BC15</f>
        <v>6077037.74</v>
      </c>
      <c r="BD16" s="30">
        <f>BD5+BD7+BD9+BD11+BD13+BD15</f>
        <v>13757905.14</v>
      </c>
      <c r="BE16" s="30">
        <f>BE5+BE7+BE9+BE11+BE13+BE15</f>
        <v>3779705.5400000005</v>
      </c>
      <c r="BF16" s="30">
        <f aca="true" t="shared" si="5" ref="BF16:BL16">BF5+BF7+BF9+BF11+BF13+BF15</f>
        <v>2138243.46</v>
      </c>
      <c r="BG16" s="30">
        <f t="shared" si="5"/>
        <v>6735627.31</v>
      </c>
      <c r="BH16" s="30">
        <f t="shared" si="5"/>
        <v>6827873.18</v>
      </c>
      <c r="BI16" s="30">
        <f t="shared" si="5"/>
        <v>6818115.399999999</v>
      </c>
      <c r="BJ16" s="30">
        <f t="shared" si="5"/>
        <v>6045570.9399999995</v>
      </c>
      <c r="BK16" s="30">
        <f t="shared" si="5"/>
        <v>10061790.33</v>
      </c>
      <c r="BL16" s="30">
        <f t="shared" si="5"/>
        <v>9621189.43</v>
      </c>
      <c r="BM16" s="30">
        <f>BM5+BM7+BM9+BM11+BM13+BM15</f>
        <v>7899657.710000001</v>
      </c>
      <c r="BN16" s="30">
        <f>BN5+BN7+BN9+BN11+BN13+BN15</f>
        <v>81702495.29</v>
      </c>
      <c r="BO16" s="30">
        <f>BO5+BO7+BO9+BO11+BO13+BO15</f>
        <v>6684115.46</v>
      </c>
      <c r="BP16" s="30">
        <f>BP5+BP7+BP9+BP11+BP13+BP15</f>
        <v>5956948.43</v>
      </c>
      <c r="BQ16" s="30">
        <f>BQ5+BQ7+BQ9+BQ11+BQ13+BQ15</f>
        <v>7456405.26</v>
      </c>
      <c r="BR16" s="30">
        <f aca="true" t="shared" si="6" ref="BR16:BZ16">BR5+BR7+BR9+BR11+BR13+BR15</f>
        <v>15885396.229999999</v>
      </c>
      <c r="BS16" s="30">
        <f t="shared" si="6"/>
        <v>2200141.16</v>
      </c>
      <c r="BT16" s="30">
        <f t="shared" si="6"/>
        <v>5492979.409999999</v>
      </c>
      <c r="BU16" s="30">
        <f t="shared" si="6"/>
        <v>10425287.649999999</v>
      </c>
      <c r="BV16" s="30">
        <f t="shared" si="6"/>
        <v>5528194.78</v>
      </c>
      <c r="BW16" s="30">
        <f t="shared" si="6"/>
        <v>6215202.9</v>
      </c>
      <c r="BX16" s="30">
        <f t="shared" si="6"/>
        <v>6828254.01</v>
      </c>
      <c r="BY16" s="30">
        <f t="shared" si="6"/>
        <v>6954800.300000001</v>
      </c>
      <c r="BZ16" s="30">
        <f t="shared" si="6"/>
        <v>6673167.460000001</v>
      </c>
      <c r="CA16" s="30">
        <f>CA5+CA7+CA9+CA11+CA13+CA15</f>
        <v>86300893.05</v>
      </c>
      <c r="CB16" s="30">
        <f>CB5+CB7+CB9+CB11+CB13+CB15</f>
        <v>9266243.149999999</v>
      </c>
      <c r="CC16" s="30">
        <f aca="true" t="shared" si="7" ref="CC16:CM16">CC5+CC7+CC9+CC11+CC13+CC15</f>
        <v>2270966.12</v>
      </c>
      <c r="CD16" s="30">
        <f t="shared" si="7"/>
        <v>6277856.96</v>
      </c>
      <c r="CE16" s="30">
        <f t="shared" si="7"/>
        <v>17899134.72</v>
      </c>
      <c r="CF16" s="30">
        <f t="shared" si="7"/>
        <v>0</v>
      </c>
      <c r="CG16" s="30">
        <f t="shared" si="7"/>
        <v>0</v>
      </c>
      <c r="CH16" s="30">
        <f t="shared" si="7"/>
        <v>0</v>
      </c>
      <c r="CI16" s="30">
        <f t="shared" si="7"/>
        <v>0</v>
      </c>
      <c r="CJ16" s="30">
        <f t="shared" si="7"/>
        <v>0</v>
      </c>
      <c r="CK16" s="30">
        <f t="shared" si="7"/>
        <v>0</v>
      </c>
      <c r="CL16" s="30">
        <f t="shared" si="7"/>
        <v>0</v>
      </c>
      <c r="CM16" s="30">
        <f t="shared" si="7"/>
        <v>0</v>
      </c>
      <c r="CN16" s="30">
        <f>CN5+CN7+CN9+CN11+CN13+CN15</f>
        <v>35714200.95</v>
      </c>
      <c r="CO16" s="30">
        <f>CO5+CO7+CO9+CO11+CO13+CO15</f>
        <v>356152061.26</v>
      </c>
    </row>
    <row r="17" spans="1:93" s="16" customFormat="1" ht="28.5" customHeight="1" hidden="1" outlineLevel="1">
      <c r="A17" s="23" t="s">
        <v>44</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7"/>
    </row>
    <row r="18" spans="1:93" s="16" customFormat="1" ht="36.75" customHeight="1" hidden="1" outlineLevel="1">
      <c r="A18" s="23" t="s">
        <v>45</v>
      </c>
      <c r="B18" s="25"/>
      <c r="C18" s="25"/>
      <c r="D18" s="25"/>
      <c r="E18" s="25"/>
      <c r="F18" s="25"/>
      <c r="G18" s="25"/>
      <c r="H18" s="25"/>
      <c r="I18" s="25"/>
      <c r="J18" s="25"/>
      <c r="K18" s="25"/>
      <c r="L18" s="25"/>
      <c r="M18" s="25"/>
      <c r="N18" s="25">
        <f>SUM(B18:M18)</f>
        <v>0</v>
      </c>
      <c r="O18" s="25">
        <v>0</v>
      </c>
      <c r="P18" s="25">
        <v>0</v>
      </c>
      <c r="Q18" s="25">
        <v>0</v>
      </c>
      <c r="R18" s="25">
        <v>0</v>
      </c>
      <c r="S18" s="25">
        <v>0</v>
      </c>
      <c r="T18" s="25">
        <v>0</v>
      </c>
      <c r="U18" s="25">
        <v>0</v>
      </c>
      <c r="V18" s="25">
        <v>0</v>
      </c>
      <c r="W18" s="25">
        <v>27371.16</v>
      </c>
      <c r="X18" s="25">
        <v>34000</v>
      </c>
      <c r="Y18" s="25">
        <v>14444.99</v>
      </c>
      <c r="Z18" s="25">
        <v>244380.11</v>
      </c>
      <c r="AA18" s="25">
        <f>SUM(O18:Z18)</f>
        <v>320196.26</v>
      </c>
      <c r="AB18" s="25">
        <v>53630</v>
      </c>
      <c r="AC18" s="25">
        <v>833855.43</v>
      </c>
      <c r="AD18" s="25">
        <v>800820.88</v>
      </c>
      <c r="AE18" s="25">
        <v>1103887.31</v>
      </c>
      <c r="AF18" s="25">
        <v>839705.92</v>
      </c>
      <c r="AG18" s="25">
        <v>1648516.69</v>
      </c>
      <c r="AH18" s="25">
        <v>1094647.29</v>
      </c>
      <c r="AI18" s="25">
        <v>3378035.09</v>
      </c>
      <c r="AJ18" s="25">
        <v>1555201.19</v>
      </c>
      <c r="AK18" s="25">
        <v>1747527.14</v>
      </c>
      <c r="AL18" s="25">
        <v>2380606.55</v>
      </c>
      <c r="AM18" s="25">
        <v>3713524.69</v>
      </c>
      <c r="AN18" s="25">
        <f>SUM(AB18:AM18)</f>
        <v>19149958.18</v>
      </c>
      <c r="AO18" s="25">
        <v>2974989.78</v>
      </c>
      <c r="AP18" s="25">
        <v>1479152.54</v>
      </c>
      <c r="AQ18" s="25">
        <v>3518240.77</v>
      </c>
      <c r="AR18" s="25">
        <v>5799800.98</v>
      </c>
      <c r="AS18" s="25">
        <v>4960885.81</v>
      </c>
      <c r="AT18" s="25">
        <v>5432356.39</v>
      </c>
      <c r="AU18" s="25">
        <v>4402060.85</v>
      </c>
      <c r="AV18" s="25">
        <v>5210743.79</v>
      </c>
      <c r="AW18" s="25">
        <v>4287373.83</v>
      </c>
      <c r="AX18" s="25">
        <v>4942850.99</v>
      </c>
      <c r="AY18" s="25">
        <v>6327701.43</v>
      </c>
      <c r="AZ18" s="25">
        <v>3844119.7</v>
      </c>
      <c r="BA18" s="25">
        <f>SUM(AO18:AZ18)</f>
        <v>53180276.86</v>
      </c>
      <c r="BB18" s="25">
        <v>10168917.84</v>
      </c>
      <c r="BC18" s="25">
        <v>7389055.51</v>
      </c>
      <c r="BD18" s="25">
        <v>5195487.33</v>
      </c>
      <c r="BE18" s="25">
        <v>6756694.71</v>
      </c>
      <c r="BF18" s="25">
        <v>5281367.33</v>
      </c>
      <c r="BG18" s="25">
        <v>4855717.18</v>
      </c>
      <c r="BH18" s="25">
        <v>4804816.28</v>
      </c>
      <c r="BI18" s="25">
        <v>12156412.44</v>
      </c>
      <c r="BJ18" s="25">
        <v>2606353.73</v>
      </c>
      <c r="BK18" s="25">
        <v>7471377.33</v>
      </c>
      <c r="BL18" s="25">
        <v>4238445.65</v>
      </c>
      <c r="BM18" s="25">
        <v>5068021.9</v>
      </c>
      <c r="BN18" s="25">
        <f>SUM(BB18:BM18)</f>
        <v>75992667.23</v>
      </c>
      <c r="BO18" s="25">
        <v>3736336.74</v>
      </c>
      <c r="BP18" s="25">
        <v>10194294.86</v>
      </c>
      <c r="BQ18" s="25">
        <v>4413394.05</v>
      </c>
      <c r="BR18" s="25">
        <v>6095099.95</v>
      </c>
      <c r="BS18" s="25">
        <v>7453892.1</v>
      </c>
      <c r="BT18" s="25">
        <v>3955540.55</v>
      </c>
      <c r="BU18" s="25">
        <v>5776691.04</v>
      </c>
      <c r="BV18" s="25">
        <v>4142858.13</v>
      </c>
      <c r="BW18" s="25">
        <v>5058448.83</v>
      </c>
      <c r="BX18" s="25">
        <v>5512962.98</v>
      </c>
      <c r="BY18" s="25">
        <v>5477422.54</v>
      </c>
      <c r="BZ18" s="25">
        <v>5377220.6899999995</v>
      </c>
      <c r="CA18" s="25">
        <f>SUM(BO18:BZ18)</f>
        <v>67194162.46</v>
      </c>
      <c r="CB18" s="25">
        <v>7532346.49</v>
      </c>
      <c r="CC18" s="25">
        <v>7171084.56</v>
      </c>
      <c r="CD18" s="25">
        <v>3994860.95</v>
      </c>
      <c r="CE18" s="25">
        <v>3733587.64</v>
      </c>
      <c r="CF18" s="25"/>
      <c r="CG18" s="25"/>
      <c r="CH18" s="25"/>
      <c r="CI18" s="25"/>
      <c r="CJ18" s="25"/>
      <c r="CK18" s="25"/>
      <c r="CL18" s="25"/>
      <c r="CM18" s="25"/>
      <c r="CN18" s="25">
        <f>SUM(CB18:CM18)</f>
        <v>22431879.64</v>
      </c>
      <c r="CO18" s="56">
        <f>N18+AA18+AN18+BA18+BN18+CA18+CN18</f>
        <v>238269140.63</v>
      </c>
    </row>
    <row r="19" spans="1:93" s="16" customFormat="1" ht="14.25" customHeight="1" hidden="1" outlineLevel="1">
      <c r="A19" s="83"/>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5"/>
    </row>
    <row r="20" spans="1:93" s="16" customFormat="1" ht="36.75" customHeight="1" hidden="1" outlineLevel="1">
      <c r="A20" s="23" t="s">
        <v>46</v>
      </c>
      <c r="B20" s="25"/>
      <c r="C20" s="25"/>
      <c r="D20" s="25"/>
      <c r="E20" s="25"/>
      <c r="F20" s="25"/>
      <c r="G20" s="25"/>
      <c r="H20" s="25"/>
      <c r="I20" s="25"/>
      <c r="J20" s="25"/>
      <c r="K20" s="25"/>
      <c r="L20" s="25"/>
      <c r="M20" s="25"/>
      <c r="N20" s="25">
        <f>SUM(B20:M20)</f>
        <v>0</v>
      </c>
      <c r="O20" s="25">
        <v>0</v>
      </c>
      <c r="P20" s="25">
        <v>0</v>
      </c>
      <c r="Q20" s="25">
        <v>0</v>
      </c>
      <c r="R20" s="25">
        <v>0</v>
      </c>
      <c r="S20" s="25">
        <v>0</v>
      </c>
      <c r="T20" s="25">
        <v>0</v>
      </c>
      <c r="U20" s="25">
        <v>0</v>
      </c>
      <c r="V20" s="25">
        <v>0</v>
      </c>
      <c r="W20" s="25">
        <v>0</v>
      </c>
      <c r="X20" s="25">
        <v>0</v>
      </c>
      <c r="Y20" s="25">
        <v>0</v>
      </c>
      <c r="Z20" s="25">
        <v>19992.78</v>
      </c>
      <c r="AA20" s="25">
        <f>SUM(O20:Z20)</f>
        <v>19992.78</v>
      </c>
      <c r="AB20" s="25">
        <v>0</v>
      </c>
      <c r="AC20" s="25">
        <v>28027.59</v>
      </c>
      <c r="AD20" s="25">
        <v>20151.75</v>
      </c>
      <c r="AE20" s="25">
        <v>93116.85</v>
      </c>
      <c r="AF20" s="25">
        <v>113040.29</v>
      </c>
      <c r="AG20" s="25">
        <v>9289</v>
      </c>
      <c r="AH20" s="25">
        <v>580.96</v>
      </c>
      <c r="AI20" s="25">
        <v>529633.91</v>
      </c>
      <c r="AJ20" s="25">
        <v>251964.38</v>
      </c>
      <c r="AK20" s="25">
        <v>1281.89</v>
      </c>
      <c r="AL20" s="25">
        <v>292529.05</v>
      </c>
      <c r="AM20" s="25">
        <v>1969888.12</v>
      </c>
      <c r="AN20" s="25">
        <f>SUM(AB20:AM20)</f>
        <v>3309503.79</v>
      </c>
      <c r="AO20" s="25">
        <v>2117523.46</v>
      </c>
      <c r="AP20" s="25">
        <v>654113.62</v>
      </c>
      <c r="AQ20" s="25">
        <v>927238.95</v>
      </c>
      <c r="AR20" s="25">
        <v>1205760.19</v>
      </c>
      <c r="AS20" s="25">
        <v>270700.9</v>
      </c>
      <c r="AT20" s="25">
        <v>855494.2</v>
      </c>
      <c r="AU20" s="25">
        <v>545595.73</v>
      </c>
      <c r="AV20" s="25">
        <v>126381.87</v>
      </c>
      <c r="AW20" s="25">
        <v>249976.89</v>
      </c>
      <c r="AX20" s="25">
        <v>3351840.93</v>
      </c>
      <c r="AY20" s="25">
        <v>1167973.16</v>
      </c>
      <c r="AZ20" s="25">
        <v>2721100.85</v>
      </c>
      <c r="BA20" s="25">
        <f>SUM(AO20:AZ20)</f>
        <v>14193700.75</v>
      </c>
      <c r="BB20" s="25">
        <v>1294464.98</v>
      </c>
      <c r="BC20" s="25">
        <v>4780980.98</v>
      </c>
      <c r="BD20" s="25">
        <v>2697253.07</v>
      </c>
      <c r="BE20" s="25">
        <v>382585.83</v>
      </c>
      <c r="BF20" s="25">
        <v>1281486.13</v>
      </c>
      <c r="BG20" s="25">
        <v>864725.56</v>
      </c>
      <c r="BH20" s="25">
        <v>1089173.39</v>
      </c>
      <c r="BI20" s="25">
        <v>1057690.82</v>
      </c>
      <c r="BJ20" s="25">
        <v>1270427.04</v>
      </c>
      <c r="BK20" s="25">
        <v>968227.67</v>
      </c>
      <c r="BL20" s="25">
        <v>1272270.59</v>
      </c>
      <c r="BM20" s="25">
        <v>5953037.64</v>
      </c>
      <c r="BN20" s="25">
        <f>SUM(BB20:BM20)</f>
        <v>22912323.700000007</v>
      </c>
      <c r="BO20" s="25">
        <v>1653912.57</v>
      </c>
      <c r="BP20" s="25">
        <v>9377234.91</v>
      </c>
      <c r="BQ20" s="25">
        <v>3402287.53</v>
      </c>
      <c r="BR20" s="25">
        <v>813410.42</v>
      </c>
      <c r="BS20" s="25">
        <v>1714441.41</v>
      </c>
      <c r="BT20" s="25">
        <v>1026495.62</v>
      </c>
      <c r="BU20" s="25">
        <v>2394598.06</v>
      </c>
      <c r="BV20" s="25">
        <v>5700824.99</v>
      </c>
      <c r="BW20" s="25">
        <v>1023378.87</v>
      </c>
      <c r="BX20" s="25">
        <v>2513531.29</v>
      </c>
      <c r="BY20" s="25">
        <v>2236391.6</v>
      </c>
      <c r="BZ20" s="25">
        <v>1717865.1999999997</v>
      </c>
      <c r="CA20" s="25">
        <f>SUM(BO20:BZ20)</f>
        <v>33574372.47</v>
      </c>
      <c r="CB20" s="25">
        <v>1289014.33</v>
      </c>
      <c r="CC20" s="25">
        <v>3718643.99</v>
      </c>
      <c r="CD20" s="25">
        <v>5924043.15</v>
      </c>
      <c r="CE20" s="25">
        <v>794893.57</v>
      </c>
      <c r="CF20" s="25"/>
      <c r="CG20" s="25"/>
      <c r="CH20" s="25"/>
      <c r="CI20" s="25"/>
      <c r="CJ20" s="25"/>
      <c r="CK20" s="25"/>
      <c r="CL20" s="25"/>
      <c r="CM20" s="25"/>
      <c r="CN20" s="25">
        <f>SUM(CB20:CM20)</f>
        <v>11726595.040000001</v>
      </c>
      <c r="CO20" s="56">
        <f>N20+AA20+AN20+BA20+BN20+CA20+CN20</f>
        <v>85736488.53000002</v>
      </c>
    </row>
    <row r="21" spans="1:93" s="16" customFormat="1" ht="14.25" customHeight="1" hidden="1" outlineLevel="1">
      <c r="A21" s="83"/>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5"/>
    </row>
    <row r="22" spans="1:93" s="16" customFormat="1" ht="36.75" customHeight="1" hidden="1" outlineLevel="1">
      <c r="A22" s="23" t="s">
        <v>47</v>
      </c>
      <c r="B22" s="25"/>
      <c r="C22" s="25"/>
      <c r="D22" s="25"/>
      <c r="E22" s="25"/>
      <c r="F22" s="25"/>
      <c r="G22" s="25"/>
      <c r="H22" s="25"/>
      <c r="I22" s="25"/>
      <c r="J22" s="25"/>
      <c r="K22" s="25"/>
      <c r="L22" s="25"/>
      <c r="M22" s="25"/>
      <c r="N22" s="25">
        <f>SUM(B22:M22)</f>
        <v>0</v>
      </c>
      <c r="O22" s="25">
        <v>0</v>
      </c>
      <c r="P22" s="25">
        <v>0</v>
      </c>
      <c r="Q22" s="25">
        <v>0</v>
      </c>
      <c r="R22" s="25">
        <v>0</v>
      </c>
      <c r="S22" s="25">
        <v>0</v>
      </c>
      <c r="T22" s="25">
        <v>0</v>
      </c>
      <c r="U22" s="25">
        <v>29610000</v>
      </c>
      <c r="V22" s="25">
        <v>481322.51</v>
      </c>
      <c r="W22" s="25">
        <v>0</v>
      </c>
      <c r="X22" s="25">
        <v>0</v>
      </c>
      <c r="Y22" s="25">
        <v>959043.34</v>
      </c>
      <c r="Z22" s="25">
        <v>2763480.61</v>
      </c>
      <c r="AA22" s="25">
        <f>SUM(O22:Z22)</f>
        <v>33813846.46</v>
      </c>
      <c r="AB22" s="25">
        <v>91010.94</v>
      </c>
      <c r="AC22" s="25">
        <v>91066.98</v>
      </c>
      <c r="AD22" s="25">
        <v>2402258.17</v>
      </c>
      <c r="AE22" s="25">
        <v>2070669.89</v>
      </c>
      <c r="AF22" s="25">
        <v>94151.79</v>
      </c>
      <c r="AG22" s="25">
        <v>4226577.21</v>
      </c>
      <c r="AH22" s="25">
        <v>3667917.76</v>
      </c>
      <c r="AI22" s="25">
        <v>786037.33</v>
      </c>
      <c r="AJ22" s="25">
        <v>1413854.14</v>
      </c>
      <c r="AK22" s="25">
        <v>1182784.17</v>
      </c>
      <c r="AL22" s="25">
        <v>623619.71</v>
      </c>
      <c r="AM22" s="25">
        <v>5382156.21</v>
      </c>
      <c r="AN22" s="25">
        <f>SUM(AB22:AM22)</f>
        <v>22032104.3</v>
      </c>
      <c r="AO22" s="25">
        <v>2009003.19</v>
      </c>
      <c r="AP22" s="25">
        <v>3699400.82</v>
      </c>
      <c r="AQ22" s="25">
        <v>5560834.79</v>
      </c>
      <c r="AR22" s="25">
        <v>2008844.83</v>
      </c>
      <c r="AS22" s="25">
        <v>3884483.39</v>
      </c>
      <c r="AT22" s="25">
        <v>646044.1</v>
      </c>
      <c r="AU22" s="25">
        <v>933485.78</v>
      </c>
      <c r="AV22" s="25">
        <v>4001868.95</v>
      </c>
      <c r="AW22" s="25">
        <v>2377425.14</v>
      </c>
      <c r="AX22" s="25">
        <v>1582758.93</v>
      </c>
      <c r="AY22" s="25">
        <v>21093665.62</v>
      </c>
      <c r="AZ22" s="25">
        <v>4486331.7</v>
      </c>
      <c r="BA22" s="25">
        <f>SUM(AO22:AZ22)</f>
        <v>52284147.24000001</v>
      </c>
      <c r="BB22" s="25">
        <v>2134590.71</v>
      </c>
      <c r="BC22" s="25">
        <v>3526793.12</v>
      </c>
      <c r="BD22" s="25">
        <v>3811101.43</v>
      </c>
      <c r="BE22" s="25">
        <v>4231283.97</v>
      </c>
      <c r="BF22" s="25">
        <v>2741805.3</v>
      </c>
      <c r="BG22" s="25">
        <v>912692.68</v>
      </c>
      <c r="BH22" s="25">
        <v>1431270.32</v>
      </c>
      <c r="BI22" s="25">
        <v>3451958.66</v>
      </c>
      <c r="BJ22" s="25">
        <v>1335926.41</v>
      </c>
      <c r="BK22" s="25">
        <v>1710436.53</v>
      </c>
      <c r="BL22" s="25">
        <v>671788.99</v>
      </c>
      <c r="BM22" s="25">
        <v>2320308.96</v>
      </c>
      <c r="BN22" s="25">
        <f>SUM(BB22:BM22)</f>
        <v>28279957.080000002</v>
      </c>
      <c r="BO22" s="25">
        <v>969818</v>
      </c>
      <c r="BP22" s="25">
        <v>4368494.57</v>
      </c>
      <c r="BQ22" s="25">
        <v>25475521.82</v>
      </c>
      <c r="BR22" s="25">
        <v>1483496.44</v>
      </c>
      <c r="BS22" s="25">
        <v>2843097.78</v>
      </c>
      <c r="BT22" s="25">
        <v>336045.66</v>
      </c>
      <c r="BU22" s="25">
        <v>616072.31</v>
      </c>
      <c r="BV22" s="25">
        <v>2515877.21</v>
      </c>
      <c r="BW22" s="25">
        <v>725491.8</v>
      </c>
      <c r="BX22" s="25">
        <v>1426448.85</v>
      </c>
      <c r="BY22" s="25">
        <v>2213866.04</v>
      </c>
      <c r="BZ22" s="25">
        <v>1125908.08</v>
      </c>
      <c r="CA22" s="25">
        <f>SUM(BO22:BZ22)</f>
        <v>44100138.559999995</v>
      </c>
      <c r="CB22" s="25">
        <v>460897.83999999997</v>
      </c>
      <c r="CC22" s="25">
        <v>2798500.59</v>
      </c>
      <c r="CD22" s="25">
        <v>398735.56</v>
      </c>
      <c r="CE22" s="25">
        <v>747995.81</v>
      </c>
      <c r="CF22" s="25"/>
      <c r="CG22" s="25"/>
      <c r="CH22" s="25"/>
      <c r="CI22" s="25"/>
      <c r="CJ22" s="25"/>
      <c r="CK22" s="25"/>
      <c r="CL22" s="25"/>
      <c r="CM22" s="25"/>
      <c r="CN22" s="25">
        <f>SUM(CB22:CM22)</f>
        <v>4406129.8</v>
      </c>
      <c r="CO22" s="57">
        <f>N22+AA22+AN22+BA22+BN22+CA22+CN22</f>
        <v>184916323.44000003</v>
      </c>
    </row>
    <row r="23" spans="1:93" s="16" customFormat="1" ht="14.25" customHeight="1" hidden="1" outlineLevel="1">
      <c r="A23" s="83"/>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5"/>
    </row>
    <row r="24" spans="1:93" s="16" customFormat="1" ht="36.75" customHeight="1" hidden="1" outlineLevel="1">
      <c r="A24" s="23" t="s">
        <v>48</v>
      </c>
      <c r="B24" s="25"/>
      <c r="C24" s="25"/>
      <c r="D24" s="25"/>
      <c r="E24" s="25"/>
      <c r="F24" s="25"/>
      <c r="G24" s="25"/>
      <c r="H24" s="25"/>
      <c r="I24" s="25"/>
      <c r="J24" s="25"/>
      <c r="K24" s="25"/>
      <c r="L24" s="25"/>
      <c r="M24" s="25"/>
      <c r="N24" s="25">
        <f>SUM(B24:M24)</f>
        <v>0</v>
      </c>
      <c r="O24" s="25">
        <v>0</v>
      </c>
      <c r="P24" s="25">
        <v>0</v>
      </c>
      <c r="Q24" s="25">
        <v>0</v>
      </c>
      <c r="R24" s="25">
        <v>0</v>
      </c>
      <c r="S24" s="25">
        <v>0</v>
      </c>
      <c r="T24" s="25">
        <v>0</v>
      </c>
      <c r="U24" s="25">
        <v>0</v>
      </c>
      <c r="V24" s="25">
        <v>17789.87</v>
      </c>
      <c r="W24" s="25">
        <v>0</v>
      </c>
      <c r="X24" s="25">
        <v>4714020.39</v>
      </c>
      <c r="Y24" s="25">
        <v>0</v>
      </c>
      <c r="Z24" s="25">
        <v>0</v>
      </c>
      <c r="AA24" s="25">
        <f>SUM(O24:Z24)</f>
        <v>4731810.26</v>
      </c>
      <c r="AB24" s="25">
        <v>0</v>
      </c>
      <c r="AC24" s="25">
        <v>0</v>
      </c>
      <c r="AD24" s="25">
        <v>0</v>
      </c>
      <c r="AE24" s="25">
        <v>0</v>
      </c>
      <c r="AF24" s="25">
        <v>11046.09</v>
      </c>
      <c r="AG24" s="25">
        <v>252913.38</v>
      </c>
      <c r="AH24" s="25">
        <v>0</v>
      </c>
      <c r="AI24" s="25">
        <v>93807.39</v>
      </c>
      <c r="AJ24" s="25">
        <v>154728.41</v>
      </c>
      <c r="AK24" s="25">
        <v>1043576.3</v>
      </c>
      <c r="AL24" s="25">
        <v>468080.61</v>
      </c>
      <c r="AM24" s="25">
        <v>856885.02</v>
      </c>
      <c r="AN24" s="25">
        <f>SUM(AB24:AM24)</f>
        <v>2881037.2</v>
      </c>
      <c r="AO24" s="25">
        <v>1283767.93</v>
      </c>
      <c r="AP24" s="25">
        <v>516820.96</v>
      </c>
      <c r="AQ24" s="25">
        <v>680837.68</v>
      </c>
      <c r="AR24" s="25">
        <v>1963235.85</v>
      </c>
      <c r="AS24" s="25">
        <v>985711.6</v>
      </c>
      <c r="AT24" s="25">
        <v>1824304.77</v>
      </c>
      <c r="AU24" s="25">
        <v>1483208.28</v>
      </c>
      <c r="AV24" s="25">
        <v>2240766.11</v>
      </c>
      <c r="AW24" s="25">
        <v>260074.56</v>
      </c>
      <c r="AX24" s="25">
        <v>524286.86</v>
      </c>
      <c r="AY24" s="25">
        <v>1533187.44</v>
      </c>
      <c r="AZ24" s="25">
        <v>869630.22</v>
      </c>
      <c r="BA24" s="25">
        <f>SUM(AO24:AZ24)</f>
        <v>14165832.259999998</v>
      </c>
      <c r="BB24" s="25">
        <v>2507769.16</v>
      </c>
      <c r="BC24" s="25">
        <f>478934.62+34357.23</f>
        <v>513291.85</v>
      </c>
      <c r="BD24" s="25">
        <v>23090927.42</v>
      </c>
      <c r="BE24" s="25">
        <v>1260268.97</v>
      </c>
      <c r="BF24" s="25">
        <v>995470.24</v>
      </c>
      <c r="BG24" s="25">
        <v>1605831.35</v>
      </c>
      <c r="BH24" s="25">
        <f>2483421.24+5092.87</f>
        <v>2488514.1100000003</v>
      </c>
      <c r="BI24" s="25">
        <v>1631691.24</v>
      </c>
      <c r="BJ24" s="25">
        <v>5177404.89</v>
      </c>
      <c r="BK24" s="25">
        <v>1171689.06</v>
      </c>
      <c r="BL24" s="25">
        <v>9162501.04</v>
      </c>
      <c r="BM24" s="25">
        <v>2794299.57</v>
      </c>
      <c r="BN24" s="25">
        <f>SUM(BB24:BM24)</f>
        <v>52399658.900000006</v>
      </c>
      <c r="BO24" s="25">
        <v>1455023.9</v>
      </c>
      <c r="BP24" s="25">
        <v>3494573.96</v>
      </c>
      <c r="BQ24" s="25">
        <v>5033167.52</v>
      </c>
      <c r="BR24" s="25">
        <v>4958568.65</v>
      </c>
      <c r="BS24" s="25">
        <v>1608749.21</v>
      </c>
      <c r="BT24" s="25">
        <v>1977763.42</v>
      </c>
      <c r="BU24" s="25">
        <v>2176734.74</v>
      </c>
      <c r="BV24" s="25">
        <v>933561.51</v>
      </c>
      <c r="BW24" s="25">
        <v>1037048.9</v>
      </c>
      <c r="BX24" s="25">
        <v>2266586.7</v>
      </c>
      <c r="BY24" s="25">
        <v>6005237.03</v>
      </c>
      <c r="BZ24" s="25">
        <v>2507142.62</v>
      </c>
      <c r="CA24" s="25">
        <f>SUM(BO24:BZ24)</f>
        <v>33454158.16</v>
      </c>
      <c r="CB24" s="25">
        <v>2265028.93</v>
      </c>
      <c r="CC24" s="25">
        <v>1691538.52</v>
      </c>
      <c r="CD24" s="25">
        <v>3956254.49</v>
      </c>
      <c r="CE24" s="25">
        <v>1439534.17</v>
      </c>
      <c r="CF24" s="25"/>
      <c r="CG24" s="25"/>
      <c r="CH24" s="25"/>
      <c r="CI24" s="25"/>
      <c r="CJ24" s="25"/>
      <c r="CK24" s="25"/>
      <c r="CL24" s="25"/>
      <c r="CM24" s="25"/>
      <c r="CN24" s="25">
        <f>SUM(CB24:CM24)</f>
        <v>9352356.11</v>
      </c>
      <c r="CO24" s="57">
        <f>N24+AA24+AN24+BA24+BN24+CA24+CN24</f>
        <v>116984852.89</v>
      </c>
    </row>
    <row r="25" spans="1:93" s="16" customFormat="1" ht="14.25" customHeight="1" hidden="1" outlineLevel="1">
      <c r="A25" s="8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5"/>
    </row>
    <row r="26" spans="1:93" s="16" customFormat="1" ht="36.75" customHeight="1" hidden="1" outlineLevel="1">
      <c r="A26" s="23" t="s">
        <v>49</v>
      </c>
      <c r="B26" s="25"/>
      <c r="C26" s="25"/>
      <c r="D26" s="25"/>
      <c r="E26" s="25"/>
      <c r="F26" s="25"/>
      <c r="G26" s="25"/>
      <c r="H26" s="25"/>
      <c r="I26" s="25"/>
      <c r="J26" s="25"/>
      <c r="K26" s="25"/>
      <c r="L26" s="25"/>
      <c r="M26" s="25"/>
      <c r="N26" s="25">
        <f>SUM(B26:M26)</f>
        <v>0</v>
      </c>
      <c r="O26" s="25">
        <v>0</v>
      </c>
      <c r="P26" s="25">
        <v>785970.33</v>
      </c>
      <c r="Q26" s="25">
        <v>0</v>
      </c>
      <c r="R26" s="25">
        <v>0</v>
      </c>
      <c r="S26" s="25">
        <v>0</v>
      </c>
      <c r="T26" s="25">
        <v>0</v>
      </c>
      <c r="U26" s="25">
        <v>0</v>
      </c>
      <c r="V26" s="25">
        <v>0</v>
      </c>
      <c r="W26" s="25">
        <v>0</v>
      </c>
      <c r="X26" s="25">
        <v>70482.83</v>
      </c>
      <c r="Y26" s="25">
        <v>6093.86</v>
      </c>
      <c r="Z26" s="25">
        <v>0</v>
      </c>
      <c r="AA26" s="25">
        <f>SUM(O26:Z26)</f>
        <v>862547.0199999999</v>
      </c>
      <c r="AB26" s="25">
        <v>0</v>
      </c>
      <c r="AC26" s="25">
        <v>40228.45</v>
      </c>
      <c r="AD26" s="25">
        <v>0</v>
      </c>
      <c r="AE26" s="25">
        <v>140753.23</v>
      </c>
      <c r="AF26" s="25">
        <v>8134.82</v>
      </c>
      <c r="AG26" s="25">
        <v>46562.97</v>
      </c>
      <c r="AH26" s="25">
        <v>572814.42</v>
      </c>
      <c r="AI26" s="25">
        <v>306233.86</v>
      </c>
      <c r="AJ26" s="25">
        <v>121626.56</v>
      </c>
      <c r="AK26" s="25">
        <v>2113373.33</v>
      </c>
      <c r="AL26" s="25">
        <v>3147884.47</v>
      </c>
      <c r="AM26" s="25">
        <v>5209553.33</v>
      </c>
      <c r="AN26" s="25">
        <f>SUM(AB26:AM26)</f>
        <v>11707165.440000001</v>
      </c>
      <c r="AO26" s="25">
        <v>2635926.12</v>
      </c>
      <c r="AP26" s="25">
        <v>1814334.65</v>
      </c>
      <c r="AQ26" s="25">
        <v>4613514.94</v>
      </c>
      <c r="AR26" s="25">
        <v>5362859.25</v>
      </c>
      <c r="AS26" s="25">
        <v>6952377.94</v>
      </c>
      <c r="AT26" s="25">
        <v>3297629.15</v>
      </c>
      <c r="AU26" s="25">
        <v>3080616.01</v>
      </c>
      <c r="AV26" s="25">
        <v>6694312.9</v>
      </c>
      <c r="AW26" s="25">
        <v>3056507.65</v>
      </c>
      <c r="AX26" s="25">
        <v>3554425.84</v>
      </c>
      <c r="AY26" s="25">
        <v>9620417.09</v>
      </c>
      <c r="AZ26" s="25">
        <v>5587630.37</v>
      </c>
      <c r="BA26" s="25">
        <f>SUM(AO26:AZ26)</f>
        <v>56270551.910000004</v>
      </c>
      <c r="BB26" s="25">
        <v>7412631.91</v>
      </c>
      <c r="BC26" s="25">
        <v>12837022.75</v>
      </c>
      <c r="BD26" s="25">
        <v>8367800.28</v>
      </c>
      <c r="BE26" s="25">
        <v>1307803.06</v>
      </c>
      <c r="BF26" s="25">
        <v>4969029.45</v>
      </c>
      <c r="BG26" s="25">
        <v>4049040.06</v>
      </c>
      <c r="BH26" s="25">
        <v>5769097.85</v>
      </c>
      <c r="BI26" s="25">
        <v>5088080.49</v>
      </c>
      <c r="BJ26" s="25">
        <v>5064820.04</v>
      </c>
      <c r="BK26" s="25">
        <v>3739709.88</v>
      </c>
      <c r="BL26" s="25">
        <v>6197846.75</v>
      </c>
      <c r="BM26" s="25">
        <v>12861709.03</v>
      </c>
      <c r="BN26" s="25">
        <f>SUM(BB26:BM26)</f>
        <v>77664591.55000001</v>
      </c>
      <c r="BO26" s="25">
        <v>12193899.06</v>
      </c>
      <c r="BP26" s="25">
        <v>12708840.09</v>
      </c>
      <c r="BQ26" s="25">
        <v>8358353.29</v>
      </c>
      <c r="BR26" s="25">
        <v>3848370.65</v>
      </c>
      <c r="BS26" s="25">
        <v>8221906.08</v>
      </c>
      <c r="BT26" s="25">
        <v>5976989.21</v>
      </c>
      <c r="BU26" s="25">
        <v>2692812.73</v>
      </c>
      <c r="BV26" s="25">
        <v>11656275.16</v>
      </c>
      <c r="BW26" s="25">
        <v>4736481.51</v>
      </c>
      <c r="BX26" s="25">
        <v>4901366.38</v>
      </c>
      <c r="BY26" s="25">
        <v>3711985.38</v>
      </c>
      <c r="BZ26" s="25">
        <v>8275750.28</v>
      </c>
      <c r="CA26" s="25">
        <f>SUM(BO26:BZ26)</f>
        <v>87283029.82</v>
      </c>
      <c r="CB26" s="25">
        <v>3607032.36</v>
      </c>
      <c r="CC26" s="25">
        <v>7407603.91</v>
      </c>
      <c r="CD26" s="25">
        <v>4980414.63</v>
      </c>
      <c r="CE26" s="25">
        <v>8683035.35</v>
      </c>
      <c r="CF26" s="25"/>
      <c r="CG26" s="25"/>
      <c r="CH26" s="25"/>
      <c r="CI26" s="25"/>
      <c r="CJ26" s="25"/>
      <c r="CK26" s="25"/>
      <c r="CL26" s="25"/>
      <c r="CM26" s="25"/>
      <c r="CN26" s="25">
        <f>SUM(CB26:CM26)</f>
        <v>24678086.25</v>
      </c>
      <c r="CO26" s="57">
        <f>N26+AA26+AN26+BA26+BN26+CA26+CN26</f>
        <v>258465971.99</v>
      </c>
    </row>
    <row r="27" spans="1:93" s="16" customFormat="1" ht="14.25" customHeight="1" hidden="1" outlineLevel="1">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5"/>
    </row>
    <row r="28" spans="1:93" s="16" customFormat="1" ht="36.75" customHeight="1" hidden="1" outlineLevel="1">
      <c r="A28" s="23" t="s">
        <v>50</v>
      </c>
      <c r="B28" s="25"/>
      <c r="C28" s="25"/>
      <c r="D28" s="25"/>
      <c r="E28" s="25"/>
      <c r="F28" s="25"/>
      <c r="G28" s="25"/>
      <c r="H28" s="25"/>
      <c r="I28" s="25"/>
      <c r="J28" s="25"/>
      <c r="K28" s="25"/>
      <c r="L28" s="25"/>
      <c r="M28" s="25"/>
      <c r="N28" s="25">
        <f>SUM(B28:M28)</f>
        <v>0</v>
      </c>
      <c r="O28" s="25">
        <v>0</v>
      </c>
      <c r="P28" s="25">
        <v>0</v>
      </c>
      <c r="Q28" s="25">
        <v>0</v>
      </c>
      <c r="R28" s="25">
        <v>0</v>
      </c>
      <c r="S28" s="25">
        <v>0</v>
      </c>
      <c r="T28" s="25">
        <v>0</v>
      </c>
      <c r="U28" s="25">
        <v>11497366.93</v>
      </c>
      <c r="V28" s="25">
        <v>9577916.97</v>
      </c>
      <c r="W28" s="25">
        <v>0</v>
      </c>
      <c r="X28" s="25">
        <v>13575139.87</v>
      </c>
      <c r="Y28" s="25">
        <v>7193101.46</v>
      </c>
      <c r="Z28" s="25">
        <v>4073.15</v>
      </c>
      <c r="AA28" s="25">
        <f>SUM(O28:Z28)</f>
        <v>41847598.379999995</v>
      </c>
      <c r="AB28" s="25">
        <v>17012969.16</v>
      </c>
      <c r="AC28" s="25">
        <v>5029087.55</v>
      </c>
      <c r="AD28" s="25">
        <v>1171432.49</v>
      </c>
      <c r="AE28" s="25">
        <v>3678373.03</v>
      </c>
      <c r="AF28" s="25">
        <v>2323263.45</v>
      </c>
      <c r="AG28" s="25">
        <v>49926.49</v>
      </c>
      <c r="AH28" s="25">
        <v>2974831.68</v>
      </c>
      <c r="AI28" s="25">
        <v>3039804.39</v>
      </c>
      <c r="AJ28" s="25">
        <v>0</v>
      </c>
      <c r="AK28" s="25">
        <v>4836391.23</v>
      </c>
      <c r="AL28" s="25">
        <v>16587291.28</v>
      </c>
      <c r="AM28" s="25">
        <v>3344005.96</v>
      </c>
      <c r="AN28" s="25">
        <f>SUM(AB28:AM28)</f>
        <v>60047376.71</v>
      </c>
      <c r="AO28" s="25">
        <v>2394608.7</v>
      </c>
      <c r="AP28" s="25">
        <v>10959113.24</v>
      </c>
      <c r="AQ28" s="25">
        <v>2155645.55</v>
      </c>
      <c r="AR28" s="25">
        <v>2173069.97</v>
      </c>
      <c r="AS28" s="25">
        <v>5701683.14</v>
      </c>
      <c r="AT28" s="25">
        <v>120195.78</v>
      </c>
      <c r="AU28" s="25">
        <v>2328192.94</v>
      </c>
      <c r="AV28" s="25">
        <v>2966990.46</v>
      </c>
      <c r="AW28" s="25">
        <v>2270850.74</v>
      </c>
      <c r="AX28" s="25">
        <v>0</v>
      </c>
      <c r="AY28" s="25">
        <v>11374964.23</v>
      </c>
      <c r="AZ28" s="25">
        <v>5052033.42</v>
      </c>
      <c r="BA28" s="25">
        <f>SUM(AO28:AZ28)</f>
        <v>47497348.17</v>
      </c>
      <c r="BB28" s="25">
        <v>8233465.67</v>
      </c>
      <c r="BC28" s="25">
        <v>5070963.71</v>
      </c>
      <c r="BD28" s="25">
        <v>9707926.45</v>
      </c>
      <c r="BE28" s="25">
        <v>1712967.94</v>
      </c>
      <c r="BF28" s="25">
        <v>726438.01</v>
      </c>
      <c r="BG28" s="25">
        <v>199612.65</v>
      </c>
      <c r="BH28" s="25">
        <v>1067120.86</v>
      </c>
      <c r="BI28" s="25">
        <v>0</v>
      </c>
      <c r="BJ28" s="25">
        <v>6813613.5</v>
      </c>
      <c r="BK28" s="25">
        <v>0</v>
      </c>
      <c r="BL28" s="25">
        <v>7997379.21</v>
      </c>
      <c r="BM28" s="25">
        <v>169966.45</v>
      </c>
      <c r="BN28" s="25">
        <f>SUM(BB28:BM28)</f>
        <v>41699454.45</v>
      </c>
      <c r="BO28" s="25">
        <v>8225489.66</v>
      </c>
      <c r="BP28" s="25">
        <v>3823546.05</v>
      </c>
      <c r="BQ28" s="25">
        <v>64642.44</v>
      </c>
      <c r="BR28" s="25">
        <v>1390203.92</v>
      </c>
      <c r="BS28" s="25">
        <v>0</v>
      </c>
      <c r="BT28" s="25">
        <v>0</v>
      </c>
      <c r="BU28" s="25">
        <v>3530801.67</v>
      </c>
      <c r="BV28" s="25">
        <v>0</v>
      </c>
      <c r="BW28" s="25">
        <v>0</v>
      </c>
      <c r="BX28" s="25">
        <v>0</v>
      </c>
      <c r="BY28" s="25">
        <v>10531472.24</v>
      </c>
      <c r="BZ28" s="25">
        <v>197283.61</v>
      </c>
      <c r="CA28" s="25">
        <f>SUM(BO28:BZ28)</f>
        <v>27763439.590000004</v>
      </c>
      <c r="CB28" s="25">
        <v>1211115.57</v>
      </c>
      <c r="CC28" s="25">
        <v>0</v>
      </c>
      <c r="CD28" s="25">
        <v>232582.07</v>
      </c>
      <c r="CE28" s="25">
        <v>1309076.7</v>
      </c>
      <c r="CF28" s="25"/>
      <c r="CG28" s="25"/>
      <c r="CH28" s="25"/>
      <c r="CI28" s="25"/>
      <c r="CJ28" s="25"/>
      <c r="CK28" s="25"/>
      <c r="CL28" s="25"/>
      <c r="CM28" s="25"/>
      <c r="CN28" s="25">
        <f>SUM(CB28:CM28)</f>
        <v>2752774.34</v>
      </c>
      <c r="CO28" s="57">
        <f>N28+AA28+AN28+BA28+BN28+CA28+CN28</f>
        <v>221607991.64</v>
      </c>
    </row>
    <row r="29" spans="1:93" s="16" customFormat="1" ht="14.25" customHeight="1" hidden="1" outlineLevel="1">
      <c r="A29" s="83"/>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5"/>
    </row>
    <row r="30" spans="1:93" s="16" customFormat="1" ht="36.75" customHeight="1" hidden="1" outlineLevel="1">
      <c r="A30" s="23" t="s">
        <v>51</v>
      </c>
      <c r="B30" s="25"/>
      <c r="C30" s="25"/>
      <c r="D30" s="25"/>
      <c r="E30" s="25"/>
      <c r="F30" s="25"/>
      <c r="G30" s="25"/>
      <c r="H30" s="25"/>
      <c r="I30" s="25"/>
      <c r="J30" s="25"/>
      <c r="K30" s="25"/>
      <c r="L30" s="25"/>
      <c r="M30" s="25"/>
      <c r="N30" s="25">
        <f>SUM(B30:M30)</f>
        <v>0</v>
      </c>
      <c r="O30" s="25">
        <v>0</v>
      </c>
      <c r="P30" s="25">
        <v>0</v>
      </c>
      <c r="Q30" s="25">
        <v>0</v>
      </c>
      <c r="R30" s="25">
        <v>0</v>
      </c>
      <c r="S30" s="25">
        <v>0</v>
      </c>
      <c r="T30" s="25">
        <v>0</v>
      </c>
      <c r="U30" s="25">
        <v>0</v>
      </c>
      <c r="V30" s="25">
        <v>0</v>
      </c>
      <c r="W30" s="25">
        <v>0</v>
      </c>
      <c r="X30" s="25">
        <v>0</v>
      </c>
      <c r="Y30" s="25">
        <v>0</v>
      </c>
      <c r="Z30" s="25">
        <v>0</v>
      </c>
      <c r="AA30" s="25">
        <f>SUM(O30:Z30)</f>
        <v>0</v>
      </c>
      <c r="AB30" s="25">
        <v>0</v>
      </c>
      <c r="AC30" s="25">
        <v>0</v>
      </c>
      <c r="AD30" s="25">
        <v>111085.28</v>
      </c>
      <c r="AE30" s="25">
        <v>23411.7</v>
      </c>
      <c r="AF30" s="25">
        <v>2245505.26</v>
      </c>
      <c r="AG30" s="25">
        <v>65636.28</v>
      </c>
      <c r="AH30" s="25">
        <v>24909.34</v>
      </c>
      <c r="AI30" s="25">
        <v>190369.98</v>
      </c>
      <c r="AJ30" s="25">
        <v>286858.88</v>
      </c>
      <c r="AK30" s="25">
        <v>340711.19</v>
      </c>
      <c r="AL30" s="25">
        <v>266600.39</v>
      </c>
      <c r="AM30" s="25">
        <v>1300015.98</v>
      </c>
      <c r="AN30" s="25">
        <f>SUM(AB30:AM30)</f>
        <v>4855104.279999999</v>
      </c>
      <c r="AO30" s="25">
        <v>601601.97</v>
      </c>
      <c r="AP30" s="25">
        <v>576885.06</v>
      </c>
      <c r="AQ30" s="25">
        <v>3563842.45</v>
      </c>
      <c r="AR30" s="25">
        <v>4180970.67</v>
      </c>
      <c r="AS30" s="25">
        <v>2179882.99</v>
      </c>
      <c r="AT30" s="25">
        <v>1764938.23</v>
      </c>
      <c r="AU30" s="25">
        <v>3244053.94</v>
      </c>
      <c r="AV30" s="25">
        <v>5989023.24</v>
      </c>
      <c r="AW30" s="25">
        <v>3065880.81</v>
      </c>
      <c r="AX30" s="25">
        <v>7519899.23</v>
      </c>
      <c r="AY30" s="25">
        <v>7158033.61</v>
      </c>
      <c r="AZ30" s="25">
        <v>4370777.84</v>
      </c>
      <c r="BA30" s="25">
        <f>SUM(AO30:AZ30)</f>
        <v>44215790.04000001</v>
      </c>
      <c r="BB30" s="25">
        <v>6422462.28</v>
      </c>
      <c r="BC30" s="25">
        <f>10314237.85+341563.58</f>
        <v>10655801.43</v>
      </c>
      <c r="BD30" s="25">
        <v>5568695.78</v>
      </c>
      <c r="BE30" s="25">
        <v>2232102.37</v>
      </c>
      <c r="BF30" s="25">
        <v>3048059.88</v>
      </c>
      <c r="BG30" s="25">
        <v>6994193.16</v>
      </c>
      <c r="BH30" s="25">
        <v>3858497.68</v>
      </c>
      <c r="BI30" s="25">
        <v>5691217.43</v>
      </c>
      <c r="BJ30" s="25">
        <v>7362683.37</v>
      </c>
      <c r="BK30" s="25">
        <v>2665454.05</v>
      </c>
      <c r="BL30" s="25">
        <v>3510826.01</v>
      </c>
      <c r="BM30" s="25">
        <v>7063652.72</v>
      </c>
      <c r="BN30" s="25">
        <f>SUM(BB30:BM30)</f>
        <v>65073646.16</v>
      </c>
      <c r="BO30" s="25">
        <v>4797173.99</v>
      </c>
      <c r="BP30" s="25">
        <v>5817586.34</v>
      </c>
      <c r="BQ30" s="25">
        <v>7466016.68</v>
      </c>
      <c r="BR30" s="25">
        <v>4128819.82</v>
      </c>
      <c r="BS30" s="25">
        <v>2050912.94</v>
      </c>
      <c r="BT30" s="25">
        <v>6037471.53</v>
      </c>
      <c r="BU30" s="25">
        <v>4770152.35</v>
      </c>
      <c r="BV30" s="25">
        <v>2998047.68</v>
      </c>
      <c r="BW30" s="25">
        <v>4349801.62</v>
      </c>
      <c r="BX30" s="25">
        <v>3531501.29</v>
      </c>
      <c r="BY30" s="25">
        <v>6560108.52</v>
      </c>
      <c r="BZ30" s="25">
        <v>4021843.5700000003</v>
      </c>
      <c r="CA30" s="25">
        <f>SUM(BO30:BZ30)</f>
        <v>56529436.32999999</v>
      </c>
      <c r="CB30" s="25">
        <v>4310286.43</v>
      </c>
      <c r="CC30" s="25">
        <v>6066327.86</v>
      </c>
      <c r="CD30" s="25">
        <v>6286388.31</v>
      </c>
      <c r="CE30" s="25">
        <v>3534611.75</v>
      </c>
      <c r="CF30" s="25"/>
      <c r="CG30" s="25"/>
      <c r="CH30" s="25"/>
      <c r="CI30" s="25"/>
      <c r="CJ30" s="25"/>
      <c r="CK30" s="25"/>
      <c r="CL30" s="25"/>
      <c r="CM30" s="25"/>
      <c r="CN30" s="25">
        <f>SUM(CB30:CM30)</f>
        <v>20197614.349999998</v>
      </c>
      <c r="CO30" s="57">
        <f>N30+AA30+AN30+BA30+BN30+CA30+CN30</f>
        <v>190871591.16</v>
      </c>
    </row>
    <row r="31" spans="1:93" s="16" customFormat="1" ht="14.25" customHeight="1" hidden="1" outlineLevel="1">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5"/>
    </row>
    <row r="32" spans="1:93" s="16" customFormat="1" ht="36.75" customHeight="1" hidden="1" outlineLevel="1">
      <c r="A32" s="23" t="s">
        <v>42</v>
      </c>
      <c r="B32" s="25"/>
      <c r="C32" s="25"/>
      <c r="D32" s="25"/>
      <c r="E32" s="25"/>
      <c r="F32" s="25"/>
      <c r="G32" s="25"/>
      <c r="H32" s="25"/>
      <c r="I32" s="25"/>
      <c r="J32" s="25"/>
      <c r="K32" s="25"/>
      <c r="L32" s="25"/>
      <c r="M32" s="25"/>
      <c r="N32" s="25">
        <f>SUM(B32:M32)</f>
        <v>0</v>
      </c>
      <c r="O32" s="25">
        <v>0</v>
      </c>
      <c r="P32" s="25">
        <v>0</v>
      </c>
      <c r="Q32" s="25">
        <v>0</v>
      </c>
      <c r="R32" s="25">
        <v>0</v>
      </c>
      <c r="S32" s="25">
        <v>0</v>
      </c>
      <c r="T32" s="25">
        <v>0</v>
      </c>
      <c r="U32" s="25">
        <v>0</v>
      </c>
      <c r="V32" s="25">
        <v>0</v>
      </c>
      <c r="W32" s="25">
        <v>0</v>
      </c>
      <c r="X32" s="25">
        <v>0</v>
      </c>
      <c r="Y32" s="25">
        <v>0</v>
      </c>
      <c r="Z32" s="25">
        <v>0</v>
      </c>
      <c r="AA32" s="25">
        <f>SUM(O32:Z32)</f>
        <v>0</v>
      </c>
      <c r="AB32" s="25">
        <v>4729.14</v>
      </c>
      <c r="AC32" s="25">
        <v>0</v>
      </c>
      <c r="AD32" s="25">
        <v>2576.52</v>
      </c>
      <c r="AE32" s="25">
        <v>0</v>
      </c>
      <c r="AF32" s="25">
        <v>0</v>
      </c>
      <c r="AG32" s="25">
        <v>0</v>
      </c>
      <c r="AH32" s="25">
        <v>0</v>
      </c>
      <c r="AI32" s="25">
        <v>0</v>
      </c>
      <c r="AJ32" s="25">
        <v>0</v>
      </c>
      <c r="AK32" s="25">
        <v>0</v>
      </c>
      <c r="AL32" s="25">
        <v>98498.31</v>
      </c>
      <c r="AM32" s="25">
        <v>461262.89</v>
      </c>
      <c r="AN32" s="25">
        <f>SUM(AB32:AM32)</f>
        <v>567066.86</v>
      </c>
      <c r="AO32" s="25">
        <v>0</v>
      </c>
      <c r="AP32" s="25">
        <v>318424.58</v>
      </c>
      <c r="AQ32" s="25">
        <v>1026927</v>
      </c>
      <c r="AR32" s="25">
        <v>1539960.77</v>
      </c>
      <c r="AS32" s="25">
        <v>403266</v>
      </c>
      <c r="AT32" s="25">
        <v>2309585.27</v>
      </c>
      <c r="AU32" s="25">
        <v>506418.82</v>
      </c>
      <c r="AV32" s="25">
        <v>1697091.33</v>
      </c>
      <c r="AW32" s="25">
        <v>558345.91</v>
      </c>
      <c r="AX32" s="25">
        <v>348820.31</v>
      </c>
      <c r="AY32" s="25">
        <v>168004.66</v>
      </c>
      <c r="AZ32" s="25">
        <v>951624.02</v>
      </c>
      <c r="BA32" s="25">
        <f>SUM(AO32:AZ32)</f>
        <v>9828468.67</v>
      </c>
      <c r="BB32" s="25">
        <v>1073488.46</v>
      </c>
      <c r="BC32" s="25">
        <v>640774.46</v>
      </c>
      <c r="BD32" s="25">
        <v>3894002.73</v>
      </c>
      <c r="BE32" s="25">
        <v>524918.28</v>
      </c>
      <c r="BF32" s="25">
        <v>2723194.97</v>
      </c>
      <c r="BG32" s="25">
        <v>797899.75</v>
      </c>
      <c r="BH32" s="25">
        <v>90112.08</v>
      </c>
      <c r="BI32" s="25">
        <v>2368999.06</v>
      </c>
      <c r="BJ32" s="25">
        <v>193987.15</v>
      </c>
      <c r="BK32" s="25">
        <v>1902615.46</v>
      </c>
      <c r="BL32" s="25">
        <v>522997.86</v>
      </c>
      <c r="BM32" s="25">
        <v>1775259.13</v>
      </c>
      <c r="BN32" s="25">
        <f>SUM(BB32:BM32)</f>
        <v>16508249.39</v>
      </c>
      <c r="BO32" s="25">
        <v>1138288.11</v>
      </c>
      <c r="BP32" s="25">
        <v>1382463.69</v>
      </c>
      <c r="BQ32" s="25">
        <v>6247188.71</v>
      </c>
      <c r="BR32" s="25">
        <v>432347.28</v>
      </c>
      <c r="BS32" s="25">
        <v>2014524.56</v>
      </c>
      <c r="BT32" s="25">
        <v>4440408.98</v>
      </c>
      <c r="BU32" s="25">
        <v>1252897.92</v>
      </c>
      <c r="BV32" s="25">
        <v>690608.74</v>
      </c>
      <c r="BW32" s="25">
        <v>2549663.83</v>
      </c>
      <c r="BX32" s="25">
        <v>980575.34</v>
      </c>
      <c r="BY32" s="25">
        <v>1387040.64</v>
      </c>
      <c r="BZ32" s="25">
        <v>5991068.3100000005</v>
      </c>
      <c r="CA32" s="25">
        <f>SUM(BO32:BZ32)</f>
        <v>28507076.11</v>
      </c>
      <c r="CB32" s="25">
        <v>511753.65</v>
      </c>
      <c r="CC32" s="25">
        <v>1389075.33</v>
      </c>
      <c r="CD32" s="25">
        <v>3772651.22</v>
      </c>
      <c r="CE32" s="25">
        <v>1007971.82</v>
      </c>
      <c r="CF32" s="25"/>
      <c r="CG32" s="25"/>
      <c r="CH32" s="25"/>
      <c r="CI32" s="25"/>
      <c r="CJ32" s="25"/>
      <c r="CK32" s="25"/>
      <c r="CL32" s="25"/>
      <c r="CM32" s="25"/>
      <c r="CN32" s="25">
        <f>SUM(CB32:CM32)</f>
        <v>6681452.0200000005</v>
      </c>
      <c r="CO32" s="57">
        <f>N32+AA32+AN32+BA32+BN32+CA32+CN32</f>
        <v>62092313.050000004</v>
      </c>
    </row>
    <row r="33" spans="1:93" s="16" customFormat="1" ht="14.25" customHeight="1" hidden="1" outlineLevel="1">
      <c r="A33" s="83"/>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5"/>
    </row>
    <row r="34" spans="1:93" s="16" customFormat="1" ht="36.75" customHeight="1" hidden="1" outlineLevel="1" thickBot="1">
      <c r="A34" s="23" t="s">
        <v>52</v>
      </c>
      <c r="B34" s="25"/>
      <c r="C34" s="25"/>
      <c r="D34" s="25"/>
      <c r="E34" s="25"/>
      <c r="F34" s="25"/>
      <c r="G34" s="25"/>
      <c r="H34" s="25"/>
      <c r="I34" s="25"/>
      <c r="J34" s="25"/>
      <c r="K34" s="25"/>
      <c r="L34" s="25"/>
      <c r="M34" s="25"/>
      <c r="N34" s="25">
        <f>SUM(B34:M34)</f>
        <v>0</v>
      </c>
      <c r="O34" s="25">
        <v>0</v>
      </c>
      <c r="P34" s="25">
        <v>0</v>
      </c>
      <c r="Q34" s="25">
        <v>0</v>
      </c>
      <c r="R34" s="25">
        <v>0</v>
      </c>
      <c r="S34" s="25">
        <v>226669.26</v>
      </c>
      <c r="T34" s="25">
        <v>928339.73</v>
      </c>
      <c r="U34" s="25">
        <v>521353.9</v>
      </c>
      <c r="V34" s="25">
        <v>163971.48</v>
      </c>
      <c r="W34" s="25">
        <v>1312093.73</v>
      </c>
      <c r="X34" s="25">
        <v>123336.63</v>
      </c>
      <c r="Y34" s="25">
        <v>160361.93</v>
      </c>
      <c r="Z34" s="25">
        <v>1319714.93</v>
      </c>
      <c r="AA34" s="25">
        <f>SUM(O34:Z34)</f>
        <v>4755841.59</v>
      </c>
      <c r="AB34" s="25">
        <v>383.56</v>
      </c>
      <c r="AC34" s="25">
        <v>261563.75</v>
      </c>
      <c r="AD34" s="25">
        <v>1450927.58</v>
      </c>
      <c r="AE34" s="25">
        <v>3648.27</v>
      </c>
      <c r="AF34" s="25">
        <v>172069.24</v>
      </c>
      <c r="AG34" s="25">
        <v>930847.78</v>
      </c>
      <c r="AH34" s="25">
        <v>42759.24</v>
      </c>
      <c r="AI34" s="25">
        <v>634750.81</v>
      </c>
      <c r="AJ34" s="25">
        <v>681838.04</v>
      </c>
      <c r="AK34" s="25">
        <v>10763.38</v>
      </c>
      <c r="AL34" s="25">
        <v>547078.08</v>
      </c>
      <c r="AM34" s="25">
        <v>818424.69</v>
      </c>
      <c r="AN34" s="25">
        <f>SUM(AB34:AM34)</f>
        <v>5555054.42</v>
      </c>
      <c r="AO34" s="25">
        <v>4812.41</v>
      </c>
      <c r="AP34" s="25">
        <v>581273.05</v>
      </c>
      <c r="AQ34" s="25">
        <v>1024835.89</v>
      </c>
      <c r="AR34" s="25">
        <v>1989.29</v>
      </c>
      <c r="AS34" s="25">
        <v>109993.76</v>
      </c>
      <c r="AT34" s="25">
        <v>1026331.37</v>
      </c>
      <c r="AU34" s="25">
        <v>12797.2</v>
      </c>
      <c r="AV34" s="25">
        <v>309241.12</v>
      </c>
      <c r="AW34" s="25">
        <v>1235223.89</v>
      </c>
      <c r="AX34" s="25">
        <v>32711.88</v>
      </c>
      <c r="AY34" s="25">
        <v>423330.37</v>
      </c>
      <c r="AZ34" s="25">
        <v>484920.62</v>
      </c>
      <c r="BA34" s="25">
        <f>SUM(AO34:AZ34)</f>
        <v>5247460.850000001</v>
      </c>
      <c r="BB34" s="25">
        <v>678448.13</v>
      </c>
      <c r="BC34" s="25">
        <v>102580.25</v>
      </c>
      <c r="BD34" s="25">
        <v>602852.9</v>
      </c>
      <c r="BE34" s="25">
        <v>1447594.19</v>
      </c>
      <c r="BF34" s="25">
        <v>123557.96</v>
      </c>
      <c r="BG34" s="25">
        <v>742222.71</v>
      </c>
      <c r="BH34" s="25">
        <v>0</v>
      </c>
      <c r="BI34" s="25">
        <v>90365.84</v>
      </c>
      <c r="BJ34" s="25">
        <v>93319</v>
      </c>
      <c r="BK34" s="25">
        <v>440118.53</v>
      </c>
      <c r="BL34" s="25">
        <v>384484.24</v>
      </c>
      <c r="BM34" s="25">
        <v>331198.77</v>
      </c>
      <c r="BN34" s="25">
        <f>SUM(BB34:BM34)</f>
        <v>5036742.52</v>
      </c>
      <c r="BO34" s="25">
        <v>1503851.63</v>
      </c>
      <c r="BP34" s="25">
        <v>140159.8</v>
      </c>
      <c r="BQ34" s="25">
        <v>308169.24</v>
      </c>
      <c r="BR34" s="25">
        <v>142756.06</v>
      </c>
      <c r="BS34" s="25">
        <v>717463.54</v>
      </c>
      <c r="BT34" s="25">
        <v>1451312.08</v>
      </c>
      <c r="BU34" s="25">
        <v>51845.05</v>
      </c>
      <c r="BV34" s="25">
        <v>356045.01</v>
      </c>
      <c r="BW34" s="25">
        <v>0</v>
      </c>
      <c r="BX34" s="25">
        <v>132494.66</v>
      </c>
      <c r="BY34" s="25">
        <v>712178.8</v>
      </c>
      <c r="BZ34" s="25">
        <v>1420454.62</v>
      </c>
      <c r="CA34" s="25">
        <f>SUM(BO34:BZ34)</f>
        <v>6936730.489999999</v>
      </c>
      <c r="CB34" s="25">
        <v>0</v>
      </c>
      <c r="CC34" s="25">
        <v>70152.48</v>
      </c>
      <c r="CD34" s="25">
        <v>243042.25</v>
      </c>
      <c r="CE34" s="25">
        <v>358750.02</v>
      </c>
      <c r="CF34" s="25"/>
      <c r="CG34" s="25"/>
      <c r="CH34" s="25"/>
      <c r="CI34" s="25"/>
      <c r="CJ34" s="25"/>
      <c r="CK34" s="25"/>
      <c r="CL34" s="25"/>
      <c r="CM34" s="25"/>
      <c r="CN34" s="58">
        <f>SUM(CB34:CM34)</f>
        <v>671944.75</v>
      </c>
      <c r="CO34" s="57">
        <f>N34+AA34+AN34+BA34+BN34+CA34+CN34</f>
        <v>28203774.619999997</v>
      </c>
    </row>
    <row r="35" spans="1:93" s="16" customFormat="1" ht="13.5" collapsed="1" thickBot="1">
      <c r="A35" s="29" t="s">
        <v>25</v>
      </c>
      <c r="B35" s="30">
        <f>B18+B24+B26+B32+B34</f>
        <v>0</v>
      </c>
      <c r="C35" s="30">
        <f>C18+C24+C26+C32+C34</f>
        <v>0</v>
      </c>
      <c r="D35" s="30">
        <f aca="true" t="shared" si="8" ref="D35:M35">D18+D20+D22+D24+D26+D28+D30+D32+D34</f>
        <v>0</v>
      </c>
      <c r="E35" s="30">
        <f t="shared" si="8"/>
        <v>0</v>
      </c>
      <c r="F35" s="30">
        <f t="shared" si="8"/>
        <v>0</v>
      </c>
      <c r="G35" s="30">
        <f t="shared" si="8"/>
        <v>0</v>
      </c>
      <c r="H35" s="30">
        <f t="shared" si="8"/>
        <v>0</v>
      </c>
      <c r="I35" s="30">
        <f t="shared" si="8"/>
        <v>0</v>
      </c>
      <c r="J35" s="30">
        <f t="shared" si="8"/>
        <v>0</v>
      </c>
      <c r="K35" s="30">
        <f t="shared" si="8"/>
        <v>0</v>
      </c>
      <c r="L35" s="30">
        <f t="shared" si="8"/>
        <v>0</v>
      </c>
      <c r="M35" s="30">
        <f t="shared" si="8"/>
        <v>0</v>
      </c>
      <c r="N35" s="30">
        <f>N18+N20+N22+N24+N26+N28+N30+N32+N34</f>
        <v>0</v>
      </c>
      <c r="O35" s="30">
        <f aca="true" t="shared" si="9" ref="O35:AM35">O18+O20+O22+O24+O26+O28+O30+O32+O34</f>
        <v>0</v>
      </c>
      <c r="P35" s="30">
        <f t="shared" si="9"/>
        <v>785970.33</v>
      </c>
      <c r="Q35" s="30">
        <f t="shared" si="9"/>
        <v>0</v>
      </c>
      <c r="R35" s="30">
        <f t="shared" si="9"/>
        <v>0</v>
      </c>
      <c r="S35" s="30">
        <f t="shared" si="9"/>
        <v>226669.26</v>
      </c>
      <c r="T35" s="30">
        <f t="shared" si="9"/>
        <v>928339.73</v>
      </c>
      <c r="U35" s="30">
        <f t="shared" si="9"/>
        <v>41628720.83</v>
      </c>
      <c r="V35" s="30">
        <f t="shared" si="9"/>
        <v>10241000.830000002</v>
      </c>
      <c r="W35" s="30">
        <f t="shared" si="9"/>
        <v>1339464.89</v>
      </c>
      <c r="X35" s="30">
        <f t="shared" si="9"/>
        <v>18516979.72</v>
      </c>
      <c r="Y35" s="30">
        <f t="shared" si="9"/>
        <v>8333045.58</v>
      </c>
      <c r="Z35" s="30">
        <f t="shared" si="9"/>
        <v>4351641.58</v>
      </c>
      <c r="AA35" s="30">
        <f t="shared" si="9"/>
        <v>86351832.75</v>
      </c>
      <c r="AB35" s="30">
        <f t="shared" si="9"/>
        <v>17162722.8</v>
      </c>
      <c r="AC35" s="30">
        <f t="shared" si="9"/>
        <v>6283829.75</v>
      </c>
      <c r="AD35" s="30">
        <f t="shared" si="9"/>
        <v>5959252.67</v>
      </c>
      <c r="AE35" s="30">
        <f t="shared" si="9"/>
        <v>7113860.279999999</v>
      </c>
      <c r="AF35" s="30">
        <f t="shared" si="9"/>
        <v>5806916.86</v>
      </c>
      <c r="AG35" s="30">
        <f t="shared" si="9"/>
        <v>7230269.800000001</v>
      </c>
      <c r="AH35" s="30">
        <f t="shared" si="9"/>
        <v>8378460.6899999995</v>
      </c>
      <c r="AI35" s="30">
        <f t="shared" si="9"/>
        <v>8958672.760000002</v>
      </c>
      <c r="AJ35" s="30">
        <f t="shared" si="9"/>
        <v>4466071.6</v>
      </c>
      <c r="AK35" s="30">
        <f t="shared" si="9"/>
        <v>11276408.63</v>
      </c>
      <c r="AL35" s="30">
        <f t="shared" si="9"/>
        <v>24412188.449999996</v>
      </c>
      <c r="AM35" s="30">
        <f t="shared" si="9"/>
        <v>23055716.89</v>
      </c>
      <c r="AN35" s="30">
        <f>AN18+AN20+AN22+AN24+AN26+AN28+AN30+AN32+AN34</f>
        <v>130104371.18</v>
      </c>
      <c r="AO35" s="30">
        <f aca="true" t="shared" si="10" ref="AO35:AZ35">AO18+AO20+AO22+AO24+AO26+AO28+AO30+AO32+AO34</f>
        <v>14022233.56</v>
      </c>
      <c r="AP35" s="30">
        <f t="shared" si="10"/>
        <v>20599518.519999996</v>
      </c>
      <c r="AQ35" s="30">
        <f t="shared" si="10"/>
        <v>23071918.02</v>
      </c>
      <c r="AR35" s="30">
        <f t="shared" si="10"/>
        <v>24236491.8</v>
      </c>
      <c r="AS35" s="30">
        <f t="shared" si="10"/>
        <v>25448985.530000005</v>
      </c>
      <c r="AT35" s="30">
        <f t="shared" si="10"/>
        <v>17276879.259999998</v>
      </c>
      <c r="AU35" s="30">
        <f t="shared" si="10"/>
        <v>16536429.549999999</v>
      </c>
      <c r="AV35" s="30">
        <f t="shared" si="10"/>
        <v>29236419.77</v>
      </c>
      <c r="AW35" s="30">
        <f t="shared" si="10"/>
        <v>17361659.419999998</v>
      </c>
      <c r="AX35" s="30">
        <f t="shared" si="10"/>
        <v>21857594.97</v>
      </c>
      <c r="AY35" s="30">
        <f t="shared" si="10"/>
        <v>58867277.60999999</v>
      </c>
      <c r="AZ35" s="30">
        <f t="shared" si="10"/>
        <v>28368168.74</v>
      </c>
      <c r="BA35" s="30">
        <f>BA18+BA20+BA22+BA24+BA26+BA28+BA30+BA32+BA34</f>
        <v>296883576.75000006</v>
      </c>
      <c r="BB35" s="30">
        <f aca="true" t="shared" si="11" ref="BB35:BM35">BB18+BB20+BB22+BB24+BB26+BB28+BB30+BB32+BB34</f>
        <v>39926239.14000001</v>
      </c>
      <c r="BC35" s="30">
        <f t="shared" si="11"/>
        <v>45517264.06</v>
      </c>
      <c r="BD35" s="30">
        <f t="shared" si="11"/>
        <v>62936047.39</v>
      </c>
      <c r="BE35" s="30">
        <f t="shared" si="11"/>
        <v>19856219.320000004</v>
      </c>
      <c r="BF35" s="30">
        <f t="shared" si="11"/>
        <v>21890409.27</v>
      </c>
      <c r="BG35" s="30">
        <f t="shared" si="11"/>
        <v>21021935.1</v>
      </c>
      <c r="BH35" s="30">
        <f t="shared" si="11"/>
        <v>20598602.57</v>
      </c>
      <c r="BI35" s="30">
        <f t="shared" si="11"/>
        <v>31536415.979999997</v>
      </c>
      <c r="BJ35" s="30">
        <f t="shared" si="11"/>
        <v>29918535.13</v>
      </c>
      <c r="BK35" s="30">
        <f t="shared" si="11"/>
        <v>20069628.51</v>
      </c>
      <c r="BL35" s="30">
        <f t="shared" si="11"/>
        <v>33958540.34</v>
      </c>
      <c r="BM35" s="30">
        <f t="shared" si="11"/>
        <v>38337454.17000001</v>
      </c>
      <c r="BN35" s="30">
        <f>BN18+BN20+BN22+BN24+BN26+BN28+BN30+BN32+BN34</f>
        <v>385567290.98</v>
      </c>
      <c r="BO35" s="30">
        <f>BO18+BO20+BO22+BO24+BO26+BO28+BO30+BO32+BO34</f>
        <v>35673793.660000004</v>
      </c>
      <c r="BP35" s="30">
        <f>BP18+BP20+BP22+BP24+BP26+BP28+BP30+BP32+BP34</f>
        <v>51307194.269999996</v>
      </c>
      <c r="BQ35" s="30">
        <f>BQ18+BQ20+BQ22+BQ24+BQ26+BQ28+BQ30+BQ32+BQ34</f>
        <v>60768741.28</v>
      </c>
      <c r="BR35" s="30">
        <f aca="true" t="shared" si="12" ref="BR35:BZ35">BR18+BR20+BR22+BR24+BR26+BR28+BR30+BR32+BR34</f>
        <v>23293073.19</v>
      </c>
      <c r="BS35" s="30">
        <f t="shared" si="12"/>
        <v>26624987.619999997</v>
      </c>
      <c r="BT35" s="30">
        <f t="shared" si="12"/>
        <v>25202027.050000004</v>
      </c>
      <c r="BU35" s="30">
        <f t="shared" si="12"/>
        <v>23262605.87</v>
      </c>
      <c r="BV35" s="30">
        <f t="shared" si="12"/>
        <v>28994098.43</v>
      </c>
      <c r="BW35" s="30">
        <f t="shared" si="12"/>
        <v>19480315.36</v>
      </c>
      <c r="BX35" s="30">
        <f t="shared" si="12"/>
        <v>21265467.49</v>
      </c>
      <c r="BY35" s="30">
        <f t="shared" si="12"/>
        <v>38835702.78999999</v>
      </c>
      <c r="BZ35" s="30">
        <f t="shared" si="12"/>
        <v>30634536.98</v>
      </c>
      <c r="CA35" s="30">
        <f>CA18+CA20+CA22+CA24+CA26+CA28+CA30+CA32+CA34</f>
        <v>385342543.98999995</v>
      </c>
      <c r="CB35" s="30">
        <f aca="true" t="shared" si="13" ref="CB35:CM35">CB18+CB20+CB22+CB24+CB26+CB28+CB30+CB32+CB34</f>
        <v>21187475.599999998</v>
      </c>
      <c r="CC35" s="30">
        <f t="shared" si="13"/>
        <v>30312927.24</v>
      </c>
      <c r="CD35" s="30">
        <f t="shared" si="13"/>
        <v>29788972.63</v>
      </c>
      <c r="CE35" s="30">
        <f t="shared" si="13"/>
        <v>21609456.83</v>
      </c>
      <c r="CF35" s="30">
        <f t="shared" si="13"/>
        <v>0</v>
      </c>
      <c r="CG35" s="30">
        <f t="shared" si="13"/>
        <v>0</v>
      </c>
      <c r="CH35" s="30">
        <f t="shared" si="13"/>
        <v>0</v>
      </c>
      <c r="CI35" s="30">
        <f t="shared" si="13"/>
        <v>0</v>
      </c>
      <c r="CJ35" s="30">
        <f t="shared" si="13"/>
        <v>0</v>
      </c>
      <c r="CK35" s="30">
        <f t="shared" si="13"/>
        <v>0</v>
      </c>
      <c r="CL35" s="30">
        <f t="shared" si="13"/>
        <v>0</v>
      </c>
      <c r="CM35" s="30">
        <f t="shared" si="13"/>
        <v>0</v>
      </c>
      <c r="CN35" s="30">
        <f>CN18+CN20+CN22+CN24+CN26+CN28+CN30+CN32+CN34</f>
        <v>102898832.3</v>
      </c>
      <c r="CO35" s="30">
        <f>CO18+CO20+CO22+CO24+CO26+CO28+CO30+CO32+CO34</f>
        <v>1387148447.9499998</v>
      </c>
    </row>
    <row r="36" spans="1:93" s="16" customFormat="1" ht="28.5" customHeight="1" hidden="1" outlineLevel="1">
      <c r="A36" s="23" t="s">
        <v>38</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7"/>
    </row>
    <row r="37" spans="1:93" s="16" customFormat="1" ht="59.25" customHeight="1" hidden="1" outlineLevel="1">
      <c r="A37" s="23" t="s">
        <v>48</v>
      </c>
      <c r="B37" s="25"/>
      <c r="C37" s="25"/>
      <c r="D37" s="25"/>
      <c r="E37" s="25"/>
      <c r="F37" s="25"/>
      <c r="G37" s="25"/>
      <c r="H37" s="25"/>
      <c r="I37" s="25"/>
      <c r="J37" s="25"/>
      <c r="K37" s="25"/>
      <c r="L37" s="25"/>
      <c r="M37" s="25"/>
      <c r="N37" s="25">
        <f>SUM(B37:M37)</f>
        <v>0</v>
      </c>
      <c r="O37" s="25">
        <v>0</v>
      </c>
      <c r="P37" s="25">
        <v>0</v>
      </c>
      <c r="Q37" s="25">
        <v>0</v>
      </c>
      <c r="R37" s="25">
        <v>0</v>
      </c>
      <c r="S37" s="25">
        <v>0</v>
      </c>
      <c r="T37" s="25">
        <v>0</v>
      </c>
      <c r="U37" s="25">
        <v>0</v>
      </c>
      <c r="V37" s="25">
        <v>0</v>
      </c>
      <c r="W37" s="25">
        <v>0</v>
      </c>
      <c r="X37" s="25">
        <v>0</v>
      </c>
      <c r="Y37" s="25">
        <v>0</v>
      </c>
      <c r="Z37" s="25">
        <v>0</v>
      </c>
      <c r="AA37" s="25">
        <f>SUM(O37:Z37)</f>
        <v>0</v>
      </c>
      <c r="AB37" s="25">
        <v>0</v>
      </c>
      <c r="AC37" s="25">
        <v>0</v>
      </c>
      <c r="AD37" s="25">
        <v>0</v>
      </c>
      <c r="AE37" s="25">
        <v>0</v>
      </c>
      <c r="AF37" s="25">
        <v>0</v>
      </c>
      <c r="AG37" s="25">
        <v>0</v>
      </c>
      <c r="AH37" s="25">
        <v>0</v>
      </c>
      <c r="AI37" s="25">
        <v>416212.36</v>
      </c>
      <c r="AJ37" s="25">
        <v>0</v>
      </c>
      <c r="AK37" s="25">
        <v>814376.76</v>
      </c>
      <c r="AL37" s="25">
        <v>0</v>
      </c>
      <c r="AM37" s="25">
        <v>867634.39</v>
      </c>
      <c r="AN37" s="25">
        <f>SUM(AB37:AM37)</f>
        <v>2098223.5100000002</v>
      </c>
      <c r="AO37" s="25">
        <v>114046.87</v>
      </c>
      <c r="AP37" s="25">
        <v>512190</v>
      </c>
      <c r="AQ37" s="25">
        <v>784671.91</v>
      </c>
      <c r="AR37" s="25">
        <v>643325.62</v>
      </c>
      <c r="AS37" s="25">
        <v>1376051.18</v>
      </c>
      <c r="AT37" s="25">
        <v>2680487.53</v>
      </c>
      <c r="AU37" s="25">
        <v>735079.15</v>
      </c>
      <c r="AV37" s="25">
        <v>973577.59</v>
      </c>
      <c r="AW37" s="25">
        <v>2060856.93</v>
      </c>
      <c r="AX37" s="25">
        <v>667815.33</v>
      </c>
      <c r="AY37" s="25">
        <v>1488071.88</v>
      </c>
      <c r="AZ37" s="25">
        <v>1010838.98</v>
      </c>
      <c r="BA37" s="25">
        <f>SUM(AO37:AZ37)</f>
        <v>13047012.969999999</v>
      </c>
      <c r="BB37" s="25">
        <v>2118814.03</v>
      </c>
      <c r="BC37" s="25">
        <v>943594.8</v>
      </c>
      <c r="BD37" s="25">
        <v>1238166.14</v>
      </c>
      <c r="BE37" s="25">
        <v>334831.67</v>
      </c>
      <c r="BF37" s="25">
        <v>286788.2</v>
      </c>
      <c r="BG37" s="25">
        <v>3298959.14</v>
      </c>
      <c r="BH37" s="25">
        <v>679762.05</v>
      </c>
      <c r="BI37" s="25">
        <v>3432775.82</v>
      </c>
      <c r="BJ37" s="25">
        <v>1690264.4</v>
      </c>
      <c r="BK37" s="25">
        <v>3414580.66</v>
      </c>
      <c r="BL37" s="25">
        <v>409063.27</v>
      </c>
      <c r="BM37" s="25">
        <v>1982616.27</v>
      </c>
      <c r="BN37" s="25">
        <f>SUM(BB37:BM37)</f>
        <v>19830216.450000003</v>
      </c>
      <c r="BO37" s="25">
        <v>2212810.31</v>
      </c>
      <c r="BP37" s="25">
        <v>1836952.3</v>
      </c>
      <c r="BQ37" s="25">
        <v>1967504.99</v>
      </c>
      <c r="BR37" s="25">
        <v>2047865.98</v>
      </c>
      <c r="BS37" s="25">
        <v>1464226.28</v>
      </c>
      <c r="BT37" s="25">
        <v>4269996.37</v>
      </c>
      <c r="BU37" s="25">
        <v>1423630.04</v>
      </c>
      <c r="BV37" s="25">
        <v>2883384.14</v>
      </c>
      <c r="BW37" s="25">
        <v>108224.64</v>
      </c>
      <c r="BX37" s="25">
        <v>2405031.63</v>
      </c>
      <c r="BY37" s="25">
        <v>2107964.83</v>
      </c>
      <c r="BZ37" s="25">
        <v>1460820.9300000002</v>
      </c>
      <c r="CA37" s="25">
        <f>SUM(BO37:BZ37)</f>
        <v>24188412.439999998</v>
      </c>
      <c r="CB37" s="25">
        <v>2488643.15</v>
      </c>
      <c r="CC37" s="25">
        <v>1202055.78</v>
      </c>
      <c r="CD37" s="25">
        <v>607359.07</v>
      </c>
      <c r="CE37" s="25">
        <v>114179.87</v>
      </c>
      <c r="CF37" s="25"/>
      <c r="CG37" s="25"/>
      <c r="CH37" s="25"/>
      <c r="CI37" s="25"/>
      <c r="CJ37" s="25"/>
      <c r="CK37" s="25"/>
      <c r="CL37" s="25"/>
      <c r="CM37" s="25"/>
      <c r="CN37" s="25">
        <f>SUM(CB37:CM37)</f>
        <v>4412237.87</v>
      </c>
      <c r="CO37" s="56">
        <f>N37+AA37+AN37+BA37+BN37+CA37+CN37</f>
        <v>63576103.239999995</v>
      </c>
    </row>
    <row r="38" spans="1:93" s="16" customFormat="1" ht="14.25" customHeight="1" hidden="1" outlineLevel="1">
      <c r="A38" s="83"/>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5"/>
    </row>
    <row r="39" spans="1:95" s="16" customFormat="1" ht="59.25" customHeight="1" hidden="1" outlineLevel="1">
      <c r="A39" s="23" t="s">
        <v>49</v>
      </c>
      <c r="B39" s="25"/>
      <c r="C39" s="25"/>
      <c r="D39" s="25"/>
      <c r="E39" s="25"/>
      <c r="F39" s="25"/>
      <c r="G39" s="25"/>
      <c r="H39" s="25"/>
      <c r="I39" s="25"/>
      <c r="J39" s="25"/>
      <c r="K39" s="25"/>
      <c r="L39" s="25"/>
      <c r="M39" s="25"/>
      <c r="N39" s="25">
        <f>SUM(B39:M39)</f>
        <v>0</v>
      </c>
      <c r="O39" s="25">
        <v>0</v>
      </c>
      <c r="P39" s="25">
        <v>0</v>
      </c>
      <c r="Q39" s="25">
        <v>0</v>
      </c>
      <c r="R39" s="25">
        <v>0</v>
      </c>
      <c r="S39" s="25">
        <v>0</v>
      </c>
      <c r="T39" s="25">
        <v>0</v>
      </c>
      <c r="U39" s="25">
        <v>0</v>
      </c>
      <c r="V39" s="25">
        <v>0</v>
      </c>
      <c r="W39" s="25">
        <v>0</v>
      </c>
      <c r="X39" s="25">
        <v>0</v>
      </c>
      <c r="Y39" s="25">
        <v>0</v>
      </c>
      <c r="Z39" s="25">
        <v>0</v>
      </c>
      <c r="AA39" s="25">
        <f>SUM(O39:Z39)</f>
        <v>0</v>
      </c>
      <c r="AB39" s="25">
        <v>0</v>
      </c>
      <c r="AC39" s="25">
        <v>52289.6</v>
      </c>
      <c r="AD39" s="25">
        <v>0</v>
      </c>
      <c r="AE39" s="25">
        <v>0</v>
      </c>
      <c r="AF39" s="25">
        <v>25194.14</v>
      </c>
      <c r="AG39" s="25">
        <v>0</v>
      </c>
      <c r="AH39" s="25">
        <v>117327.74</v>
      </c>
      <c r="AI39" s="25">
        <v>641895.04</v>
      </c>
      <c r="AJ39" s="25">
        <v>1708396.52</v>
      </c>
      <c r="AK39" s="25">
        <v>588356.22</v>
      </c>
      <c r="AL39" s="25">
        <v>1015042.54</v>
      </c>
      <c r="AM39" s="25">
        <v>1080996.62</v>
      </c>
      <c r="AN39" s="25">
        <f>SUM(AB39:AM39)</f>
        <v>5229498.42</v>
      </c>
      <c r="AO39" s="25">
        <v>2692522.99</v>
      </c>
      <c r="AP39" s="25">
        <v>887152.97</v>
      </c>
      <c r="AQ39" s="25">
        <v>616489.17</v>
      </c>
      <c r="AR39" s="25">
        <v>186667.07</v>
      </c>
      <c r="AS39" s="25">
        <v>79614.42</v>
      </c>
      <c r="AT39" s="25">
        <v>1056744.27</v>
      </c>
      <c r="AU39" s="25">
        <v>774726.96</v>
      </c>
      <c r="AV39" s="25">
        <v>2195076.98</v>
      </c>
      <c r="AW39" s="25">
        <v>340220.01</v>
      </c>
      <c r="AX39" s="25">
        <v>1957962.69</v>
      </c>
      <c r="AY39" s="25">
        <v>2723148.75</v>
      </c>
      <c r="AZ39" s="25">
        <v>1268812.64</v>
      </c>
      <c r="BA39" s="25">
        <f>SUM(AO39:AZ39)</f>
        <v>14779138.92</v>
      </c>
      <c r="BB39" s="25">
        <v>7660504.8</v>
      </c>
      <c r="BC39" s="25">
        <v>3263121.75</v>
      </c>
      <c r="BD39" s="25">
        <v>3867860.46</v>
      </c>
      <c r="BE39" s="25">
        <v>1434132.19</v>
      </c>
      <c r="BF39" s="25">
        <v>1350796.87</v>
      </c>
      <c r="BG39" s="25">
        <v>1831314.96</v>
      </c>
      <c r="BH39" s="25">
        <v>1153726.87</v>
      </c>
      <c r="BI39" s="25">
        <v>2503446.46</v>
      </c>
      <c r="BJ39" s="25">
        <v>1699661.67</v>
      </c>
      <c r="BK39" s="25">
        <v>1909916.19</v>
      </c>
      <c r="BL39" s="25">
        <v>2206924.79</v>
      </c>
      <c r="BM39" s="25">
        <v>2622541.19</v>
      </c>
      <c r="BN39" s="25">
        <f>SUM(BB39:BM39)</f>
        <v>31503948.200000003</v>
      </c>
      <c r="BO39" s="25">
        <v>4109770.04</v>
      </c>
      <c r="BP39" s="25">
        <v>4224977.74</v>
      </c>
      <c r="BQ39" s="25">
        <v>3119453.65</v>
      </c>
      <c r="BR39" s="25">
        <v>2608031.46</v>
      </c>
      <c r="BS39" s="25">
        <v>2719283.84</v>
      </c>
      <c r="BT39" s="25">
        <v>3251379.45</v>
      </c>
      <c r="BU39" s="25">
        <v>2549806.08</v>
      </c>
      <c r="BV39" s="25">
        <v>2260497.1</v>
      </c>
      <c r="BW39" s="25">
        <v>3514191.15</v>
      </c>
      <c r="BX39" s="25">
        <v>988683.75</v>
      </c>
      <c r="BY39" s="25">
        <v>3798151.33</v>
      </c>
      <c r="BZ39" s="25">
        <v>4611599.16</v>
      </c>
      <c r="CA39" s="25">
        <f>SUM(BO39:BZ39)</f>
        <v>37755824.75</v>
      </c>
      <c r="CB39" s="25">
        <v>7368810.67</v>
      </c>
      <c r="CC39" s="25">
        <v>4612027</v>
      </c>
      <c r="CD39" s="25">
        <v>2727512.76</v>
      </c>
      <c r="CE39" s="25">
        <v>0</v>
      </c>
      <c r="CF39" s="25"/>
      <c r="CG39" s="25"/>
      <c r="CH39" s="25"/>
      <c r="CI39" s="25"/>
      <c r="CJ39" s="25"/>
      <c r="CK39" s="25"/>
      <c r="CL39" s="25"/>
      <c r="CM39" s="25"/>
      <c r="CN39" s="25">
        <f>SUM(CB39:CM39)</f>
        <v>14708350.43</v>
      </c>
      <c r="CO39" s="56">
        <f>N39+AA39+AN39+BA39+BN39+CA39+CN39</f>
        <v>103976760.72</v>
      </c>
      <c r="CQ39" s="37"/>
    </row>
    <row r="40" spans="1:93" s="16" customFormat="1" ht="14.25" customHeight="1" hidden="1" outlineLevel="1">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5"/>
    </row>
    <row r="41" spans="1:95" s="16" customFormat="1" ht="59.25" customHeight="1" hidden="1" outlineLevel="1">
      <c r="A41" s="23" t="s">
        <v>50</v>
      </c>
      <c r="B41" s="25"/>
      <c r="C41" s="25"/>
      <c r="D41" s="25"/>
      <c r="E41" s="25"/>
      <c r="F41" s="25"/>
      <c r="G41" s="25"/>
      <c r="H41" s="25"/>
      <c r="I41" s="25"/>
      <c r="J41" s="25"/>
      <c r="K41" s="25"/>
      <c r="L41" s="25">
        <v>37121781.34</v>
      </c>
      <c r="M41" s="25"/>
      <c r="N41" s="25">
        <f>SUM(B41:M41)</f>
        <v>37121781.34</v>
      </c>
      <c r="O41" s="25">
        <v>31695550.63</v>
      </c>
      <c r="P41" s="25">
        <v>0</v>
      </c>
      <c r="Q41" s="25">
        <v>0</v>
      </c>
      <c r="R41" s="25">
        <v>6413734.85</v>
      </c>
      <c r="S41" s="25">
        <v>0</v>
      </c>
      <c r="T41" s="25">
        <v>0</v>
      </c>
      <c r="U41" s="25">
        <v>5880579.57</v>
      </c>
      <c r="V41" s="25">
        <v>2377604.57</v>
      </c>
      <c r="W41" s="25">
        <v>0</v>
      </c>
      <c r="X41" s="25">
        <v>5400777.49</v>
      </c>
      <c r="Y41" s="25">
        <f>8239790.04-119</f>
        <v>8239671.04</v>
      </c>
      <c r="Z41" s="25">
        <v>6629185.14</v>
      </c>
      <c r="AA41" s="25">
        <f>SUM(O41:Z41)</f>
        <v>66637103.29</v>
      </c>
      <c r="AB41" s="25">
        <v>0</v>
      </c>
      <c r="AC41" s="25">
        <v>5900108.43</v>
      </c>
      <c r="AD41" s="25">
        <v>5250528.17</v>
      </c>
      <c r="AE41" s="25">
        <v>0</v>
      </c>
      <c r="AF41" s="25">
        <v>11993929.84</v>
      </c>
      <c r="AG41" s="25">
        <v>3967771.17</v>
      </c>
      <c r="AH41" s="25">
        <v>3496320.55</v>
      </c>
      <c r="AI41" s="25">
        <v>832075.11</v>
      </c>
      <c r="AJ41" s="25">
        <v>5565780.25</v>
      </c>
      <c r="AK41" s="25">
        <v>876739.89</v>
      </c>
      <c r="AL41" s="25">
        <v>3549067.32</v>
      </c>
      <c r="AM41" s="25">
        <v>11006514.93</v>
      </c>
      <c r="AN41" s="25">
        <f>SUM(AB41:AM41)</f>
        <v>52438835.66</v>
      </c>
      <c r="AO41" s="25">
        <v>6121203.11</v>
      </c>
      <c r="AP41" s="25">
        <v>2846472.6</v>
      </c>
      <c r="AQ41" s="25">
        <v>7293620.87</v>
      </c>
      <c r="AR41" s="25">
        <v>1060537.49</v>
      </c>
      <c r="AS41" s="25">
        <v>2200698.96</v>
      </c>
      <c r="AT41" s="25">
        <v>1573303.46</v>
      </c>
      <c r="AU41" s="25">
        <v>1428063.53</v>
      </c>
      <c r="AV41" s="25">
        <v>1416284.63</v>
      </c>
      <c r="AW41" s="25">
        <v>3485639.45</v>
      </c>
      <c r="AX41" s="25">
        <v>8569125.62</v>
      </c>
      <c r="AY41" s="25">
        <v>56399.19</v>
      </c>
      <c r="AZ41" s="25">
        <v>20387033.83</v>
      </c>
      <c r="BA41" s="25">
        <f>SUM(AO41:AZ41)</f>
        <v>56438382.739999995</v>
      </c>
      <c r="BB41" s="25">
        <v>3907703.94</v>
      </c>
      <c r="BC41" s="25">
        <v>7168656.71</v>
      </c>
      <c r="BD41" s="25">
        <v>7735907.04</v>
      </c>
      <c r="BE41" s="25">
        <v>3887549.78</v>
      </c>
      <c r="BF41" s="25">
        <v>9727931.11</v>
      </c>
      <c r="BG41" s="25">
        <v>620922.94</v>
      </c>
      <c r="BH41" s="25">
        <v>2217510.18</v>
      </c>
      <c r="BI41" s="25">
        <v>899364.79</v>
      </c>
      <c r="BJ41" s="25">
        <v>7494548.86</v>
      </c>
      <c r="BK41" s="25">
        <v>2564398.11</v>
      </c>
      <c r="BL41" s="25">
        <v>3455559.13</v>
      </c>
      <c r="BM41" s="25">
        <v>11400062.37</v>
      </c>
      <c r="BN41" s="25">
        <f>SUM(BB41:BM41)</f>
        <v>61080114.96</v>
      </c>
      <c r="BO41" s="25">
        <v>236102.61</v>
      </c>
      <c r="BP41" s="25">
        <v>20405160.96</v>
      </c>
      <c r="BQ41" s="25">
        <v>9435631.33</v>
      </c>
      <c r="BR41" s="25">
        <v>4372315.41</v>
      </c>
      <c r="BS41" s="25">
        <v>2139.13</v>
      </c>
      <c r="BT41" s="25">
        <v>100842.88</v>
      </c>
      <c r="BU41" s="25">
        <v>18100291.42</v>
      </c>
      <c r="BV41" s="25">
        <v>5439321.72</v>
      </c>
      <c r="BW41" s="25">
        <v>0</v>
      </c>
      <c r="BX41" s="25">
        <v>2962751.24</v>
      </c>
      <c r="BY41" s="25">
        <v>9520081.63</v>
      </c>
      <c r="BZ41" s="25">
        <v>356656.27</v>
      </c>
      <c r="CA41" s="25">
        <f>SUM(BO41:BZ41)</f>
        <v>70931294.60000001</v>
      </c>
      <c r="CB41" s="25">
        <v>1430211.83</v>
      </c>
      <c r="CC41" s="25">
        <v>2472775.69</v>
      </c>
      <c r="CD41" s="25">
        <v>5527895.72</v>
      </c>
      <c r="CE41" s="25">
        <v>1698928.32</v>
      </c>
      <c r="CF41" s="25"/>
      <c r="CG41" s="25"/>
      <c r="CH41" s="25"/>
      <c r="CI41" s="25"/>
      <c r="CJ41" s="25"/>
      <c r="CK41" s="25"/>
      <c r="CL41" s="25"/>
      <c r="CM41" s="25"/>
      <c r="CN41" s="25">
        <f>SUM(CB41:CM41)</f>
        <v>11129811.56</v>
      </c>
      <c r="CO41" s="57">
        <f>N41+AA41+AN41+BA41+BN41+CA41+CN41</f>
        <v>355777324.15</v>
      </c>
      <c r="CQ41" s="37"/>
    </row>
    <row r="42" spans="1:93" s="16" customFormat="1" ht="14.25" customHeight="1" hidden="1" outlineLevel="1">
      <c r="A42" s="8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5"/>
    </row>
    <row r="43" spans="1:95" s="16" customFormat="1" ht="59.25" customHeight="1" hidden="1" outlineLevel="1" thickBot="1">
      <c r="A43" s="23" t="s">
        <v>53</v>
      </c>
      <c r="B43" s="25"/>
      <c r="C43" s="25"/>
      <c r="D43" s="25"/>
      <c r="E43" s="25"/>
      <c r="F43" s="25"/>
      <c r="G43" s="25"/>
      <c r="H43" s="25"/>
      <c r="I43" s="25"/>
      <c r="J43" s="25"/>
      <c r="K43" s="25"/>
      <c r="L43" s="25"/>
      <c r="M43" s="25"/>
      <c r="N43" s="25">
        <f>SUM(B43:M43)</f>
        <v>0</v>
      </c>
      <c r="O43" s="25">
        <v>0</v>
      </c>
      <c r="P43" s="25">
        <v>0</v>
      </c>
      <c r="Q43" s="25">
        <v>0</v>
      </c>
      <c r="R43" s="25">
        <v>0</v>
      </c>
      <c r="S43" s="25">
        <v>109497.69</v>
      </c>
      <c r="T43" s="25">
        <v>809167.98</v>
      </c>
      <c r="U43" s="25">
        <v>7270.15</v>
      </c>
      <c r="V43" s="25">
        <v>10231.75</v>
      </c>
      <c r="W43" s="25">
        <v>1232095.98</v>
      </c>
      <c r="X43" s="25">
        <v>0</v>
      </c>
      <c r="Y43" s="25">
        <v>133938.95</v>
      </c>
      <c r="Z43" s="25">
        <v>1195028.62</v>
      </c>
      <c r="AA43" s="25">
        <f>SUM(O43:Z43)</f>
        <v>3497231.12</v>
      </c>
      <c r="AB43" s="25">
        <v>0</v>
      </c>
      <c r="AC43" s="25">
        <v>8790.37</v>
      </c>
      <c r="AD43" s="25">
        <v>1729219.01</v>
      </c>
      <c r="AE43" s="25">
        <v>0</v>
      </c>
      <c r="AF43" s="25">
        <v>403336.37</v>
      </c>
      <c r="AG43" s="25">
        <v>726838.16</v>
      </c>
      <c r="AH43" s="25">
        <v>6965.12</v>
      </c>
      <c r="AI43" s="25">
        <v>132060.18</v>
      </c>
      <c r="AJ43" s="25">
        <v>1447983.56</v>
      </c>
      <c r="AK43" s="25">
        <v>0</v>
      </c>
      <c r="AL43" s="25">
        <v>14556.06</v>
      </c>
      <c r="AM43" s="25">
        <v>1652233.16</v>
      </c>
      <c r="AN43" s="25">
        <f>SUM(AB43:AM43)</f>
        <v>6121981.99</v>
      </c>
      <c r="AO43" s="25">
        <v>0</v>
      </c>
      <c r="AP43" s="25">
        <v>20288.19</v>
      </c>
      <c r="AQ43" s="25">
        <v>2373916.01</v>
      </c>
      <c r="AR43" s="25">
        <v>0</v>
      </c>
      <c r="AS43" s="25">
        <v>15283.09</v>
      </c>
      <c r="AT43" s="25">
        <v>1504437.21</v>
      </c>
      <c r="AU43" s="25">
        <v>0</v>
      </c>
      <c r="AV43" s="25">
        <v>9556.07</v>
      </c>
      <c r="AW43" s="25">
        <v>1880366.11</v>
      </c>
      <c r="AX43" s="25">
        <v>16647.34</v>
      </c>
      <c r="AY43" s="25">
        <v>11458.99</v>
      </c>
      <c r="AZ43" s="25">
        <v>623539.39</v>
      </c>
      <c r="BA43" s="25">
        <f>SUM(AO43:AZ43)</f>
        <v>6455492.399999999</v>
      </c>
      <c r="BB43" s="25">
        <v>1384699.82</v>
      </c>
      <c r="BC43" s="25">
        <v>48768.82</v>
      </c>
      <c r="BD43" s="25">
        <v>876265.38</v>
      </c>
      <c r="BE43" s="25">
        <v>1904536.27</v>
      </c>
      <c r="BF43" s="25">
        <v>0</v>
      </c>
      <c r="BG43" s="25">
        <v>415817.34</v>
      </c>
      <c r="BH43" s="25">
        <v>847928.46</v>
      </c>
      <c r="BI43" s="25">
        <v>0</v>
      </c>
      <c r="BJ43" s="25">
        <v>0</v>
      </c>
      <c r="BK43" s="25">
        <v>0</v>
      </c>
      <c r="BL43" s="25">
        <v>0</v>
      </c>
      <c r="BM43" s="25">
        <v>3621663.88</v>
      </c>
      <c r="BN43" s="55">
        <f>SUM(BB43:BM43)</f>
        <v>9099679.969999999</v>
      </c>
      <c r="BO43" s="25">
        <v>0</v>
      </c>
      <c r="BP43" s="25">
        <v>0</v>
      </c>
      <c r="BQ43" s="25">
        <v>0</v>
      </c>
      <c r="BR43" s="25">
        <v>0</v>
      </c>
      <c r="BS43" s="25">
        <v>0</v>
      </c>
      <c r="BT43" s="25">
        <v>3590667.97</v>
      </c>
      <c r="BU43" s="25">
        <v>0</v>
      </c>
      <c r="BV43" s="25">
        <v>0</v>
      </c>
      <c r="BW43" s="25">
        <v>0</v>
      </c>
      <c r="BX43" s="25">
        <v>0</v>
      </c>
      <c r="BY43" s="25">
        <v>0</v>
      </c>
      <c r="BZ43" s="25">
        <v>3654147.19</v>
      </c>
      <c r="CA43" s="25">
        <f>SUM(BO43:BZ43)</f>
        <v>7244815.16</v>
      </c>
      <c r="CB43" s="25">
        <v>0</v>
      </c>
      <c r="CC43" s="25">
        <v>0</v>
      </c>
      <c r="CD43" s="25">
        <v>0</v>
      </c>
      <c r="CE43" s="25">
        <v>0</v>
      </c>
      <c r="CF43" s="25"/>
      <c r="CG43" s="25"/>
      <c r="CH43" s="25"/>
      <c r="CI43" s="25"/>
      <c r="CJ43" s="25"/>
      <c r="CK43" s="25"/>
      <c r="CL43" s="25"/>
      <c r="CM43" s="25"/>
      <c r="CN43" s="25">
        <f>SUM(CB43:CM43)</f>
        <v>0</v>
      </c>
      <c r="CO43" s="56">
        <f>N43+AA43+AN43+BA43+BN43+CA43+CN43</f>
        <v>32419200.639999997</v>
      </c>
      <c r="CP43" s="37"/>
      <c r="CQ43" s="37"/>
    </row>
    <row r="44" spans="1:93" s="16" customFormat="1" ht="13.5" collapsed="1" thickBot="1">
      <c r="A44" s="29" t="s">
        <v>24</v>
      </c>
      <c r="B44" s="30">
        <f aca="true" t="shared" si="14" ref="B44:K44">B37+B39+B41+B43</f>
        <v>0</v>
      </c>
      <c r="C44" s="30">
        <f t="shared" si="14"/>
        <v>0</v>
      </c>
      <c r="D44" s="30">
        <f t="shared" si="14"/>
        <v>0</v>
      </c>
      <c r="E44" s="30">
        <f t="shared" si="14"/>
        <v>0</v>
      </c>
      <c r="F44" s="30">
        <f t="shared" si="14"/>
        <v>0</v>
      </c>
      <c r="G44" s="30">
        <f t="shared" si="14"/>
        <v>0</v>
      </c>
      <c r="H44" s="30">
        <f t="shared" si="14"/>
        <v>0</v>
      </c>
      <c r="I44" s="30">
        <f t="shared" si="14"/>
        <v>0</v>
      </c>
      <c r="J44" s="30">
        <f t="shared" si="14"/>
        <v>0</v>
      </c>
      <c r="K44" s="30">
        <f t="shared" si="14"/>
        <v>0</v>
      </c>
      <c r="L44" s="30">
        <f>L37+L39+L41+L43</f>
        <v>37121781.34</v>
      </c>
      <c r="M44" s="30">
        <f aca="true" t="shared" si="15" ref="M44:AN44">M37+M39+M41+M43</f>
        <v>0</v>
      </c>
      <c r="N44" s="30">
        <f t="shared" si="15"/>
        <v>37121781.34</v>
      </c>
      <c r="O44" s="30">
        <f t="shared" si="15"/>
        <v>31695550.63</v>
      </c>
      <c r="P44" s="30">
        <f t="shared" si="15"/>
        <v>0</v>
      </c>
      <c r="Q44" s="30">
        <f t="shared" si="15"/>
        <v>0</v>
      </c>
      <c r="R44" s="30">
        <f t="shared" si="15"/>
        <v>6413734.85</v>
      </c>
      <c r="S44" s="30">
        <f t="shared" si="15"/>
        <v>109497.69</v>
      </c>
      <c r="T44" s="30">
        <f t="shared" si="15"/>
        <v>809167.98</v>
      </c>
      <c r="U44" s="30">
        <f t="shared" si="15"/>
        <v>5887849.720000001</v>
      </c>
      <c r="V44" s="30">
        <f t="shared" si="15"/>
        <v>2387836.32</v>
      </c>
      <c r="W44" s="30">
        <f t="shared" si="15"/>
        <v>1232095.98</v>
      </c>
      <c r="X44" s="30">
        <f t="shared" si="15"/>
        <v>5400777.49</v>
      </c>
      <c r="Y44" s="30">
        <f t="shared" si="15"/>
        <v>8373609.99</v>
      </c>
      <c r="Z44" s="30">
        <f t="shared" si="15"/>
        <v>7824213.76</v>
      </c>
      <c r="AA44" s="30">
        <f>AA37+AA39+AA41+AA43</f>
        <v>70134334.41</v>
      </c>
      <c r="AB44" s="30">
        <f t="shared" si="15"/>
        <v>0</v>
      </c>
      <c r="AC44" s="30">
        <f t="shared" si="15"/>
        <v>5961188.399999999</v>
      </c>
      <c r="AD44" s="30">
        <f t="shared" si="15"/>
        <v>6979747.18</v>
      </c>
      <c r="AE44" s="30">
        <f t="shared" si="15"/>
        <v>0</v>
      </c>
      <c r="AF44" s="30">
        <f t="shared" si="15"/>
        <v>12422460.35</v>
      </c>
      <c r="AG44" s="30">
        <f t="shared" si="15"/>
        <v>4694609.33</v>
      </c>
      <c r="AH44" s="30">
        <f t="shared" si="15"/>
        <v>3620613.41</v>
      </c>
      <c r="AI44" s="30">
        <f t="shared" si="15"/>
        <v>2022242.6899999997</v>
      </c>
      <c r="AJ44" s="30">
        <f t="shared" si="15"/>
        <v>8722160.33</v>
      </c>
      <c r="AK44" s="30">
        <f t="shared" si="15"/>
        <v>2279472.87</v>
      </c>
      <c r="AL44" s="30">
        <f t="shared" si="15"/>
        <v>4578665.919999999</v>
      </c>
      <c r="AM44" s="30">
        <f t="shared" si="15"/>
        <v>14607379.1</v>
      </c>
      <c r="AN44" s="30">
        <f t="shared" si="15"/>
        <v>65888539.58</v>
      </c>
      <c r="AO44" s="30">
        <f aca="true" t="shared" si="16" ref="AO44:BA44">AO37+AO39+AO41+AO43</f>
        <v>8927772.97</v>
      </c>
      <c r="AP44" s="30">
        <f t="shared" si="16"/>
        <v>4266103.760000001</v>
      </c>
      <c r="AQ44" s="30">
        <f t="shared" si="16"/>
        <v>11068697.959999999</v>
      </c>
      <c r="AR44" s="30">
        <f t="shared" si="16"/>
        <v>1890530.18</v>
      </c>
      <c r="AS44" s="30">
        <f t="shared" si="16"/>
        <v>3671647.6499999994</v>
      </c>
      <c r="AT44" s="30">
        <f t="shared" si="16"/>
        <v>6814972.47</v>
      </c>
      <c r="AU44" s="30">
        <f t="shared" si="16"/>
        <v>2937869.6399999997</v>
      </c>
      <c r="AV44" s="30">
        <f t="shared" si="16"/>
        <v>4594495.27</v>
      </c>
      <c r="AW44" s="30">
        <f t="shared" si="16"/>
        <v>7767082.500000001</v>
      </c>
      <c r="AX44" s="30">
        <f t="shared" si="16"/>
        <v>11211550.979999999</v>
      </c>
      <c r="AY44" s="30">
        <f t="shared" si="16"/>
        <v>4279078.8100000005</v>
      </c>
      <c r="AZ44" s="30">
        <f t="shared" si="16"/>
        <v>23290224.84</v>
      </c>
      <c r="BA44" s="30">
        <f t="shared" si="16"/>
        <v>90720027.03</v>
      </c>
      <c r="BB44" s="30">
        <f aca="true" t="shared" si="17" ref="BB44:BZ44">BB37+BB39+BB41+BB43</f>
        <v>15071722.59</v>
      </c>
      <c r="BC44" s="30">
        <f t="shared" si="17"/>
        <v>11424142.08</v>
      </c>
      <c r="BD44" s="30">
        <f t="shared" si="17"/>
        <v>13718199.020000001</v>
      </c>
      <c r="BE44" s="30">
        <f t="shared" si="17"/>
        <v>7561049.91</v>
      </c>
      <c r="BF44" s="30">
        <f t="shared" si="17"/>
        <v>11365516.18</v>
      </c>
      <c r="BG44" s="30">
        <f t="shared" si="17"/>
        <v>6167014.379999999</v>
      </c>
      <c r="BH44" s="30">
        <f t="shared" si="17"/>
        <v>4898927.5600000005</v>
      </c>
      <c r="BI44" s="30">
        <f t="shared" si="17"/>
        <v>6835587.069999999</v>
      </c>
      <c r="BJ44" s="30">
        <f t="shared" si="17"/>
        <v>10884474.93</v>
      </c>
      <c r="BK44" s="30">
        <f t="shared" si="17"/>
        <v>7888894.959999999</v>
      </c>
      <c r="BL44" s="30">
        <f t="shared" si="17"/>
        <v>6071547.1899999995</v>
      </c>
      <c r="BM44" s="30">
        <f t="shared" si="17"/>
        <v>19626883.709999997</v>
      </c>
      <c r="BN44" s="30">
        <f t="shared" si="17"/>
        <v>121513959.58000001</v>
      </c>
      <c r="BO44" s="30">
        <f t="shared" si="17"/>
        <v>6558682.96</v>
      </c>
      <c r="BP44" s="30">
        <f t="shared" si="17"/>
        <v>26467091</v>
      </c>
      <c r="BQ44" s="30">
        <f t="shared" si="17"/>
        <v>14522589.969999999</v>
      </c>
      <c r="BR44" s="30">
        <f t="shared" si="17"/>
        <v>9028212.85</v>
      </c>
      <c r="BS44" s="30">
        <f t="shared" si="17"/>
        <v>4185649.25</v>
      </c>
      <c r="BT44" s="30">
        <f t="shared" si="17"/>
        <v>11212886.67</v>
      </c>
      <c r="BU44" s="30">
        <f t="shared" si="17"/>
        <v>22073727.540000003</v>
      </c>
      <c r="BV44" s="30">
        <f t="shared" si="17"/>
        <v>10583202.96</v>
      </c>
      <c r="BW44" s="30">
        <f t="shared" si="17"/>
        <v>3622415.79</v>
      </c>
      <c r="BX44" s="30">
        <f t="shared" si="17"/>
        <v>6356466.62</v>
      </c>
      <c r="BY44" s="30">
        <f t="shared" si="17"/>
        <v>15426197.790000001</v>
      </c>
      <c r="BZ44" s="30">
        <f t="shared" si="17"/>
        <v>10083223.549999999</v>
      </c>
      <c r="CA44" s="30">
        <f>CA37+CA39+CA41+CA43</f>
        <v>140120346.95000002</v>
      </c>
      <c r="CB44" s="30">
        <f aca="true" t="shared" si="18" ref="CB44:CM44">CB27+CB29+CB31+CB33+CB35+CB37+CB39+CB41+CB43</f>
        <v>32475141.249999993</v>
      </c>
      <c r="CC44" s="30">
        <f t="shared" si="18"/>
        <v>38599785.70999999</v>
      </c>
      <c r="CD44" s="30">
        <f t="shared" si="18"/>
        <v>38651740.18</v>
      </c>
      <c r="CE44" s="30">
        <f t="shared" si="18"/>
        <v>23422565.02</v>
      </c>
      <c r="CF44" s="30">
        <f t="shared" si="18"/>
        <v>0</v>
      </c>
      <c r="CG44" s="30">
        <f t="shared" si="18"/>
        <v>0</v>
      </c>
      <c r="CH44" s="30">
        <f t="shared" si="18"/>
        <v>0</v>
      </c>
      <c r="CI44" s="30">
        <f t="shared" si="18"/>
        <v>0</v>
      </c>
      <c r="CJ44" s="30">
        <f t="shared" si="18"/>
        <v>0</v>
      </c>
      <c r="CK44" s="30">
        <f t="shared" si="18"/>
        <v>0</v>
      </c>
      <c r="CL44" s="30">
        <f t="shared" si="18"/>
        <v>0</v>
      </c>
      <c r="CM44" s="30">
        <f t="shared" si="18"/>
        <v>0</v>
      </c>
      <c r="CN44" s="30">
        <f>CN27+CN29+CN31+CN33+CN35+CN37+CN39+CN41+CN43</f>
        <v>133149232.16</v>
      </c>
      <c r="CO44" s="30">
        <f>CO37+CO39+CO41+CO43</f>
        <v>555749388.75</v>
      </c>
    </row>
    <row r="45" spans="1:93" s="16" customFormat="1" ht="28.5" customHeight="1" hidden="1" outlineLevel="1">
      <c r="A45" s="23" t="s">
        <v>38</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7"/>
    </row>
    <row r="46" spans="1:93" s="16" customFormat="1" ht="59.25" customHeight="1" hidden="1" outlineLevel="1">
      <c r="A46" s="23" t="s">
        <v>40</v>
      </c>
      <c r="B46" s="25"/>
      <c r="C46" s="25"/>
      <c r="D46" s="25"/>
      <c r="E46" s="25"/>
      <c r="F46" s="25"/>
      <c r="G46" s="25"/>
      <c r="H46" s="25"/>
      <c r="I46" s="25"/>
      <c r="J46" s="25"/>
      <c r="K46" s="25"/>
      <c r="L46" s="25"/>
      <c r="M46" s="25"/>
      <c r="N46" s="25">
        <f>SUM(B46:M46)</f>
        <v>0</v>
      </c>
      <c r="O46" s="25">
        <v>2383357.7</v>
      </c>
      <c r="P46" s="25">
        <v>0</v>
      </c>
      <c r="Q46" s="25">
        <v>0</v>
      </c>
      <c r="R46" s="25">
        <v>0</v>
      </c>
      <c r="S46" s="25">
        <v>2950912.22</v>
      </c>
      <c r="T46" s="25">
        <v>0</v>
      </c>
      <c r="U46" s="25">
        <v>345606.37</v>
      </c>
      <c r="V46" s="25">
        <v>1215427</v>
      </c>
      <c r="W46" s="25">
        <v>732708.87</v>
      </c>
      <c r="X46" s="25">
        <v>675504.6</v>
      </c>
      <c r="Y46" s="25">
        <v>953167.61</v>
      </c>
      <c r="Z46" s="25">
        <v>1016511.47</v>
      </c>
      <c r="AA46" s="25">
        <f>SUM(O46:Z46)</f>
        <v>10273195.84</v>
      </c>
      <c r="AB46" s="25">
        <v>11074.41</v>
      </c>
      <c r="AC46" s="25">
        <v>2285785.5</v>
      </c>
      <c r="AD46" s="25">
        <v>10152.25</v>
      </c>
      <c r="AE46" s="25">
        <v>0</v>
      </c>
      <c r="AF46" s="25">
        <v>1308622.38</v>
      </c>
      <c r="AG46" s="25">
        <v>568076.02</v>
      </c>
      <c r="AH46" s="25">
        <v>0</v>
      </c>
      <c r="AI46" s="25">
        <v>457509.49</v>
      </c>
      <c r="AJ46" s="25">
        <v>0</v>
      </c>
      <c r="AK46" s="25">
        <v>0</v>
      </c>
      <c r="AL46" s="25">
        <v>962237.6</v>
      </c>
      <c r="AM46" s="25">
        <v>2958174.63</v>
      </c>
      <c r="AN46" s="25">
        <f>SUM(AB46:AM46)</f>
        <v>8561632.28</v>
      </c>
      <c r="AO46" s="25">
        <v>0</v>
      </c>
      <c r="AP46" s="25">
        <v>1973.65</v>
      </c>
      <c r="AQ46" s="25">
        <v>1349357.09</v>
      </c>
      <c r="AR46" s="25">
        <v>0</v>
      </c>
      <c r="AS46" s="25">
        <v>1181733.03</v>
      </c>
      <c r="AT46" s="25">
        <v>391528.19</v>
      </c>
      <c r="AU46" s="25">
        <v>954895.79</v>
      </c>
      <c r="AV46" s="25">
        <v>400043.34</v>
      </c>
      <c r="AW46" s="25">
        <v>0</v>
      </c>
      <c r="AX46" s="25">
        <v>947954.7</v>
      </c>
      <c r="AY46" s="25">
        <v>1010594.96</v>
      </c>
      <c r="AZ46" s="25">
        <v>628879.13</v>
      </c>
      <c r="BA46" s="25">
        <f>SUM(AO46:AZ46)</f>
        <v>6866959.88</v>
      </c>
      <c r="BB46" s="25">
        <f>8883.34-1284.16</f>
        <v>7599.18</v>
      </c>
      <c r="BC46" s="25">
        <v>512256.36</v>
      </c>
      <c r="BD46" s="25">
        <v>0</v>
      </c>
      <c r="BE46" s="25">
        <v>0</v>
      </c>
      <c r="BF46" s="25">
        <v>743876.03</v>
      </c>
      <c r="BG46" s="25">
        <v>0</v>
      </c>
      <c r="BH46" s="25">
        <v>216549.27</v>
      </c>
      <c r="BI46" s="25">
        <v>0</v>
      </c>
      <c r="BJ46" s="25">
        <v>0</v>
      </c>
      <c r="BK46" s="25">
        <v>0</v>
      </c>
      <c r="BL46" s="25">
        <v>652898.56</v>
      </c>
      <c r="BM46" s="25">
        <v>0</v>
      </c>
      <c r="BN46" s="25">
        <f>SUM(BB46:BM46)</f>
        <v>2133179.4000000004</v>
      </c>
      <c r="BO46" s="25">
        <v>0</v>
      </c>
      <c r="BP46" s="25">
        <v>0</v>
      </c>
      <c r="BQ46" s="25">
        <v>77523.19</v>
      </c>
      <c r="BR46" s="25">
        <v>0</v>
      </c>
      <c r="BS46" s="25">
        <v>0</v>
      </c>
      <c r="BT46" s="25">
        <v>80426.34</v>
      </c>
      <c r="BU46" s="25">
        <v>0</v>
      </c>
      <c r="BV46" s="25">
        <v>0</v>
      </c>
      <c r="BW46" s="25">
        <v>0</v>
      </c>
      <c r="BX46" s="25">
        <v>0</v>
      </c>
      <c r="BY46" s="25">
        <v>0</v>
      </c>
      <c r="BZ46" s="25">
        <v>0</v>
      </c>
      <c r="CA46" s="25">
        <f>SUM(BO46:BZ46)</f>
        <v>157949.53</v>
      </c>
      <c r="CB46" s="25">
        <v>0</v>
      </c>
      <c r="CC46" s="25">
        <v>0</v>
      </c>
      <c r="CD46" s="25">
        <v>0</v>
      </c>
      <c r="CE46" s="25">
        <v>0</v>
      </c>
      <c r="CF46" s="25"/>
      <c r="CG46" s="25"/>
      <c r="CH46" s="25"/>
      <c r="CI46" s="25"/>
      <c r="CJ46" s="25"/>
      <c r="CK46" s="25"/>
      <c r="CL46" s="25"/>
      <c r="CM46" s="25"/>
      <c r="CN46" s="25">
        <f>SUM(CB46:CM46)</f>
        <v>0</v>
      </c>
      <c r="CO46" s="56">
        <f>N46+AA46+AN46+BA46+BN46+CA46+CN46</f>
        <v>27992916.93</v>
      </c>
    </row>
    <row r="47" spans="1:93" s="16" customFormat="1" ht="14.25" customHeight="1" hidden="1" outlineLevel="1" thickBot="1">
      <c r="A47" s="83"/>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5"/>
    </row>
    <row r="48" spans="1:93" s="16" customFormat="1" ht="13.5" collapsed="1" thickBot="1">
      <c r="A48" s="31" t="s">
        <v>31</v>
      </c>
      <c r="B48" s="32">
        <f aca="true" t="shared" si="19" ref="B48:AN48">B46</f>
        <v>0</v>
      </c>
      <c r="C48" s="32">
        <f t="shared" si="19"/>
        <v>0</v>
      </c>
      <c r="D48" s="32">
        <f t="shared" si="19"/>
        <v>0</v>
      </c>
      <c r="E48" s="32">
        <f t="shared" si="19"/>
        <v>0</v>
      </c>
      <c r="F48" s="32">
        <f t="shared" si="19"/>
        <v>0</v>
      </c>
      <c r="G48" s="32">
        <f t="shared" si="19"/>
        <v>0</v>
      </c>
      <c r="H48" s="32">
        <f t="shared" si="19"/>
        <v>0</v>
      </c>
      <c r="I48" s="32">
        <f t="shared" si="19"/>
        <v>0</v>
      </c>
      <c r="J48" s="32">
        <f t="shared" si="19"/>
        <v>0</v>
      </c>
      <c r="K48" s="32">
        <f t="shared" si="19"/>
        <v>0</v>
      </c>
      <c r="L48" s="32">
        <f t="shared" si="19"/>
        <v>0</v>
      </c>
      <c r="M48" s="32">
        <f t="shared" si="19"/>
        <v>0</v>
      </c>
      <c r="N48" s="32">
        <f t="shared" si="19"/>
        <v>0</v>
      </c>
      <c r="O48" s="32">
        <f t="shared" si="19"/>
        <v>2383357.7</v>
      </c>
      <c r="P48" s="32">
        <f t="shared" si="19"/>
        <v>0</v>
      </c>
      <c r="Q48" s="32">
        <f t="shared" si="19"/>
        <v>0</v>
      </c>
      <c r="R48" s="32">
        <f t="shared" si="19"/>
        <v>0</v>
      </c>
      <c r="S48" s="32">
        <f t="shared" si="19"/>
        <v>2950912.22</v>
      </c>
      <c r="T48" s="32">
        <f t="shared" si="19"/>
        <v>0</v>
      </c>
      <c r="U48" s="32">
        <f t="shared" si="19"/>
        <v>345606.37</v>
      </c>
      <c r="V48" s="32">
        <f t="shared" si="19"/>
        <v>1215427</v>
      </c>
      <c r="W48" s="32">
        <f t="shared" si="19"/>
        <v>732708.87</v>
      </c>
      <c r="X48" s="32">
        <f t="shared" si="19"/>
        <v>675504.6</v>
      </c>
      <c r="Y48" s="32">
        <f t="shared" si="19"/>
        <v>953167.61</v>
      </c>
      <c r="Z48" s="32">
        <f t="shared" si="19"/>
        <v>1016511.47</v>
      </c>
      <c r="AA48" s="32">
        <f t="shared" si="19"/>
        <v>10273195.84</v>
      </c>
      <c r="AB48" s="32">
        <f t="shared" si="19"/>
        <v>11074.41</v>
      </c>
      <c r="AC48" s="32">
        <f t="shared" si="19"/>
        <v>2285785.5</v>
      </c>
      <c r="AD48" s="32">
        <f t="shared" si="19"/>
        <v>10152.25</v>
      </c>
      <c r="AE48" s="32">
        <f t="shared" si="19"/>
        <v>0</v>
      </c>
      <c r="AF48" s="32">
        <f t="shared" si="19"/>
        <v>1308622.38</v>
      </c>
      <c r="AG48" s="32">
        <f t="shared" si="19"/>
        <v>568076.02</v>
      </c>
      <c r="AH48" s="32">
        <f t="shared" si="19"/>
        <v>0</v>
      </c>
      <c r="AI48" s="32">
        <f t="shared" si="19"/>
        <v>457509.49</v>
      </c>
      <c r="AJ48" s="32">
        <f t="shared" si="19"/>
        <v>0</v>
      </c>
      <c r="AK48" s="32">
        <f t="shared" si="19"/>
        <v>0</v>
      </c>
      <c r="AL48" s="32">
        <f t="shared" si="19"/>
        <v>962237.6</v>
      </c>
      <c r="AM48" s="32">
        <f t="shared" si="19"/>
        <v>2958174.63</v>
      </c>
      <c r="AN48" s="32">
        <f t="shared" si="19"/>
        <v>8561632.28</v>
      </c>
      <c r="AO48" s="32">
        <f aca="true" t="shared" si="20" ref="AO48:BA48">AO46</f>
        <v>0</v>
      </c>
      <c r="AP48" s="32">
        <f t="shared" si="20"/>
        <v>1973.65</v>
      </c>
      <c r="AQ48" s="32">
        <f t="shared" si="20"/>
        <v>1349357.09</v>
      </c>
      <c r="AR48" s="32">
        <f t="shared" si="20"/>
        <v>0</v>
      </c>
      <c r="AS48" s="32">
        <f t="shared" si="20"/>
        <v>1181733.03</v>
      </c>
      <c r="AT48" s="32">
        <f t="shared" si="20"/>
        <v>391528.19</v>
      </c>
      <c r="AU48" s="32">
        <f t="shared" si="20"/>
        <v>954895.79</v>
      </c>
      <c r="AV48" s="32">
        <f t="shared" si="20"/>
        <v>400043.34</v>
      </c>
      <c r="AW48" s="32">
        <f t="shared" si="20"/>
        <v>0</v>
      </c>
      <c r="AX48" s="32">
        <f t="shared" si="20"/>
        <v>947954.7</v>
      </c>
      <c r="AY48" s="32">
        <f t="shared" si="20"/>
        <v>1010594.96</v>
      </c>
      <c r="AZ48" s="32">
        <f t="shared" si="20"/>
        <v>628879.13</v>
      </c>
      <c r="BA48" s="32">
        <f t="shared" si="20"/>
        <v>6866959.88</v>
      </c>
      <c r="BB48" s="32">
        <f aca="true" t="shared" si="21" ref="BB48:BZ48">BB46</f>
        <v>7599.18</v>
      </c>
      <c r="BC48" s="32">
        <f t="shared" si="21"/>
        <v>512256.36</v>
      </c>
      <c r="BD48" s="32">
        <f t="shared" si="21"/>
        <v>0</v>
      </c>
      <c r="BE48" s="32">
        <f t="shared" si="21"/>
        <v>0</v>
      </c>
      <c r="BF48" s="32">
        <f t="shared" si="21"/>
        <v>743876.03</v>
      </c>
      <c r="BG48" s="32">
        <f t="shared" si="21"/>
        <v>0</v>
      </c>
      <c r="BH48" s="32">
        <f t="shared" si="21"/>
        <v>216549.27</v>
      </c>
      <c r="BI48" s="32">
        <f t="shared" si="21"/>
        <v>0</v>
      </c>
      <c r="BJ48" s="32">
        <f t="shared" si="21"/>
        <v>0</v>
      </c>
      <c r="BK48" s="32">
        <f t="shared" si="21"/>
        <v>0</v>
      </c>
      <c r="BL48" s="32">
        <f t="shared" si="21"/>
        <v>652898.56</v>
      </c>
      <c r="BM48" s="32">
        <f t="shared" si="21"/>
        <v>0</v>
      </c>
      <c r="BN48" s="32">
        <f t="shared" si="21"/>
        <v>2133179.4000000004</v>
      </c>
      <c r="BO48" s="32">
        <f t="shared" si="21"/>
        <v>0</v>
      </c>
      <c r="BP48" s="32">
        <f t="shared" si="21"/>
        <v>0</v>
      </c>
      <c r="BQ48" s="32">
        <f t="shared" si="21"/>
        <v>77523.19</v>
      </c>
      <c r="BR48" s="32">
        <f t="shared" si="21"/>
        <v>0</v>
      </c>
      <c r="BS48" s="32">
        <f t="shared" si="21"/>
        <v>0</v>
      </c>
      <c r="BT48" s="32">
        <f t="shared" si="21"/>
        <v>80426.34</v>
      </c>
      <c r="BU48" s="32">
        <f t="shared" si="21"/>
        <v>0</v>
      </c>
      <c r="BV48" s="32">
        <f t="shared" si="21"/>
        <v>0</v>
      </c>
      <c r="BW48" s="32">
        <f t="shared" si="21"/>
        <v>0</v>
      </c>
      <c r="BX48" s="32">
        <f t="shared" si="21"/>
        <v>0</v>
      </c>
      <c r="BY48" s="32">
        <f t="shared" si="21"/>
        <v>0</v>
      </c>
      <c r="BZ48" s="32">
        <f t="shared" si="21"/>
        <v>0</v>
      </c>
      <c r="CA48" s="32">
        <f>CA46</f>
        <v>157949.53</v>
      </c>
      <c r="CB48" s="32">
        <f aca="true" t="shared" si="22" ref="CB48:CM48">CB31+CB33+CB35+CB37+CB39+CB41+CB43+CB45+CB47</f>
        <v>32475141.249999993</v>
      </c>
      <c r="CC48" s="32">
        <f t="shared" si="22"/>
        <v>38599785.70999999</v>
      </c>
      <c r="CD48" s="32">
        <f t="shared" si="22"/>
        <v>38651740.18</v>
      </c>
      <c r="CE48" s="32">
        <f t="shared" si="22"/>
        <v>23422565.02</v>
      </c>
      <c r="CF48" s="32">
        <f t="shared" si="22"/>
        <v>0</v>
      </c>
      <c r="CG48" s="32">
        <f t="shared" si="22"/>
        <v>0</v>
      </c>
      <c r="CH48" s="32">
        <f t="shared" si="22"/>
        <v>0</v>
      </c>
      <c r="CI48" s="32">
        <f t="shared" si="22"/>
        <v>0</v>
      </c>
      <c r="CJ48" s="32">
        <f t="shared" si="22"/>
        <v>0</v>
      </c>
      <c r="CK48" s="32">
        <f t="shared" si="22"/>
        <v>0</v>
      </c>
      <c r="CL48" s="32">
        <f t="shared" si="22"/>
        <v>0</v>
      </c>
      <c r="CM48" s="32">
        <f t="shared" si="22"/>
        <v>0</v>
      </c>
      <c r="CN48" s="32">
        <f>CN31+CN33+CN35+CN37+CN39+CN41+CN43+CN45+CN47</f>
        <v>133149232.16</v>
      </c>
      <c r="CO48" s="32">
        <f>CO46</f>
        <v>27992916.93</v>
      </c>
    </row>
    <row r="49" spans="1:93" s="16" customFormat="1" ht="27" customHeight="1" thickBot="1">
      <c r="A49" s="33" t="s">
        <v>18</v>
      </c>
      <c r="B49" s="47">
        <f aca="true" t="shared" si="23" ref="B49:Z49">SUM(B16,B35,B44,B48)</f>
        <v>0</v>
      </c>
      <c r="C49" s="47">
        <f t="shared" si="23"/>
        <v>0</v>
      </c>
      <c r="D49" s="47">
        <f t="shared" si="23"/>
        <v>0</v>
      </c>
      <c r="E49" s="47">
        <f t="shared" si="23"/>
        <v>0</v>
      </c>
      <c r="F49" s="47">
        <f t="shared" si="23"/>
        <v>0</v>
      </c>
      <c r="G49" s="47">
        <f t="shared" si="23"/>
        <v>0</v>
      </c>
      <c r="H49" s="47">
        <f t="shared" si="23"/>
        <v>0</v>
      </c>
      <c r="I49" s="47">
        <f t="shared" si="23"/>
        <v>0</v>
      </c>
      <c r="J49" s="47">
        <f t="shared" si="23"/>
        <v>0</v>
      </c>
      <c r="K49" s="47">
        <f t="shared" si="23"/>
        <v>0</v>
      </c>
      <c r="L49" s="47">
        <f t="shared" si="23"/>
        <v>37125912.88</v>
      </c>
      <c r="M49" s="47">
        <f t="shared" si="23"/>
        <v>8258.4</v>
      </c>
      <c r="N49" s="47">
        <f t="shared" si="23"/>
        <v>37134171.28</v>
      </c>
      <c r="O49" s="47">
        <f t="shared" si="23"/>
        <v>34101149.5</v>
      </c>
      <c r="P49" s="47">
        <f t="shared" si="23"/>
        <v>10278219.59</v>
      </c>
      <c r="Q49" s="47">
        <f t="shared" si="23"/>
        <v>83565.77</v>
      </c>
      <c r="R49" s="47">
        <f t="shared" si="23"/>
        <v>9925652.93</v>
      </c>
      <c r="S49" s="47">
        <f t="shared" si="23"/>
        <v>7066194.88</v>
      </c>
      <c r="T49" s="47">
        <f t="shared" si="23"/>
        <v>2438578.1799999997</v>
      </c>
      <c r="U49" s="47">
        <f t="shared" si="23"/>
        <v>51647070.53999999</v>
      </c>
      <c r="V49" s="47">
        <f t="shared" si="23"/>
        <v>15261945.910000002</v>
      </c>
      <c r="W49" s="47">
        <f t="shared" si="23"/>
        <v>8781473.559999999</v>
      </c>
      <c r="X49" s="47">
        <f t="shared" si="23"/>
        <v>25365923.380000003</v>
      </c>
      <c r="Y49" s="47">
        <f t="shared" si="23"/>
        <v>18954059.740000002</v>
      </c>
      <c r="Z49" s="47">
        <f t="shared" si="23"/>
        <v>15972789.77</v>
      </c>
      <c r="AA49" s="47">
        <f aca="true" t="shared" si="24" ref="AA49:AG49">SUM(AA16,AA35,AA44,AA48)</f>
        <v>199876623.75</v>
      </c>
      <c r="AB49" s="47">
        <f t="shared" si="24"/>
        <v>21023327.830000002</v>
      </c>
      <c r="AC49" s="47">
        <f t="shared" si="24"/>
        <v>17750012.759999998</v>
      </c>
      <c r="AD49" s="47">
        <f t="shared" si="24"/>
        <v>14649647.71</v>
      </c>
      <c r="AE49" s="47">
        <f t="shared" si="24"/>
        <v>8032607.43</v>
      </c>
      <c r="AF49" s="47">
        <f t="shared" si="24"/>
        <v>26317444.779999997</v>
      </c>
      <c r="AG49" s="47">
        <f t="shared" si="24"/>
        <v>16410432.209999999</v>
      </c>
      <c r="AH49" s="47">
        <f aca="true" t="shared" si="25" ref="AH49:AT49">SUM(AH16,AH35,AH44,AH48)</f>
        <v>13689261.01</v>
      </c>
      <c r="AI49" s="47">
        <f t="shared" si="25"/>
        <v>14974806.650000002</v>
      </c>
      <c r="AJ49" s="47">
        <f t="shared" si="25"/>
        <v>14105120.19</v>
      </c>
      <c r="AK49" s="47">
        <f t="shared" si="25"/>
        <v>14902947.990000002</v>
      </c>
      <c r="AL49" s="47">
        <f t="shared" si="25"/>
        <v>34193869.03999999</v>
      </c>
      <c r="AM49" s="47">
        <f t="shared" si="25"/>
        <v>56703510.27</v>
      </c>
      <c r="AN49" s="47">
        <f t="shared" si="25"/>
        <v>252752987.86999997</v>
      </c>
      <c r="AO49" s="47">
        <f t="shared" si="25"/>
        <v>23530813.22</v>
      </c>
      <c r="AP49" s="47">
        <f t="shared" si="25"/>
        <v>26426024.419999994</v>
      </c>
      <c r="AQ49" s="47">
        <f t="shared" si="25"/>
        <v>40989323.49</v>
      </c>
      <c r="AR49" s="47">
        <f t="shared" si="25"/>
        <v>35219445.57</v>
      </c>
      <c r="AS49" s="47">
        <f t="shared" si="25"/>
        <v>34274683.300000004</v>
      </c>
      <c r="AT49" s="47">
        <f t="shared" si="25"/>
        <v>29863523.429999996</v>
      </c>
      <c r="AU49" s="47">
        <f aca="true" t="shared" si="26" ref="AU49:BG49">SUM(AU16,AU35,AU44,AU48)</f>
        <v>27175052.009999998</v>
      </c>
      <c r="AV49" s="47">
        <f t="shared" si="26"/>
        <v>40806553.05</v>
      </c>
      <c r="AW49" s="47">
        <f t="shared" si="26"/>
        <v>31315119.46</v>
      </c>
      <c r="AX49" s="47">
        <f t="shared" si="26"/>
        <v>41939963.13</v>
      </c>
      <c r="AY49" s="47">
        <f t="shared" si="26"/>
        <v>69059124.81999998</v>
      </c>
      <c r="AZ49" s="47">
        <f t="shared" si="26"/>
        <v>64977314.21</v>
      </c>
      <c r="BA49" s="47">
        <f t="shared" si="26"/>
        <v>465576940.11</v>
      </c>
      <c r="BB49" s="47">
        <f t="shared" si="26"/>
        <v>56945340.02</v>
      </c>
      <c r="BC49" s="47">
        <f t="shared" si="26"/>
        <v>63530700.24</v>
      </c>
      <c r="BD49" s="47">
        <f t="shared" si="26"/>
        <v>90412151.55</v>
      </c>
      <c r="BE49" s="47">
        <f t="shared" si="26"/>
        <v>31196974.770000003</v>
      </c>
      <c r="BF49" s="47">
        <f t="shared" si="26"/>
        <v>36138044.94</v>
      </c>
      <c r="BG49" s="47">
        <f t="shared" si="26"/>
        <v>33924576.79</v>
      </c>
      <c r="BH49" s="47">
        <f aca="true" t="shared" si="27" ref="BH49:BZ49">SUM(BH16,BH35,BH44,BH48)</f>
        <v>32541952.580000002</v>
      </c>
      <c r="BI49" s="47">
        <f t="shared" si="27"/>
        <v>45190118.449999996</v>
      </c>
      <c r="BJ49" s="47">
        <f t="shared" si="27"/>
        <v>46848581</v>
      </c>
      <c r="BK49" s="47">
        <f t="shared" si="27"/>
        <v>38020313.800000004</v>
      </c>
      <c r="BL49" s="47">
        <f t="shared" si="27"/>
        <v>50304175.52</v>
      </c>
      <c r="BM49" s="47">
        <f t="shared" si="27"/>
        <v>65863995.59</v>
      </c>
      <c r="BN49" s="47">
        <f t="shared" si="27"/>
        <v>590916925.25</v>
      </c>
      <c r="BO49" s="47">
        <f t="shared" si="27"/>
        <v>48916592.080000006</v>
      </c>
      <c r="BP49" s="47">
        <f t="shared" si="27"/>
        <v>83731233.69999999</v>
      </c>
      <c r="BQ49" s="47">
        <f t="shared" si="27"/>
        <v>82825259.7</v>
      </c>
      <c r="BR49" s="47">
        <f t="shared" si="27"/>
        <v>48206682.27</v>
      </c>
      <c r="BS49" s="47">
        <f t="shared" si="27"/>
        <v>33010778.029999997</v>
      </c>
      <c r="BT49" s="47">
        <f t="shared" si="27"/>
        <v>41988319.470000006</v>
      </c>
      <c r="BU49" s="47">
        <f t="shared" si="27"/>
        <v>55761621.06</v>
      </c>
      <c r="BV49" s="47">
        <f t="shared" si="27"/>
        <v>45105496.17</v>
      </c>
      <c r="BW49" s="47">
        <f t="shared" si="27"/>
        <v>29317934.049999997</v>
      </c>
      <c r="BX49" s="47">
        <f t="shared" si="27"/>
        <v>34450188.12</v>
      </c>
      <c r="BY49" s="47">
        <f t="shared" si="27"/>
        <v>61216700.87999999</v>
      </c>
      <c r="BZ49" s="47">
        <f t="shared" si="27"/>
        <v>47390927.989999995</v>
      </c>
      <c r="CA49" s="47">
        <f>SUM(CA16,CA35,CA44,CA48)</f>
        <v>611921733.52</v>
      </c>
      <c r="CB49" s="47">
        <f>CB16+CB35+CB44+CB48</f>
        <v>95404001.24999997</v>
      </c>
      <c r="CC49" s="47">
        <f aca="true" t="shared" si="28" ref="CC49:CL49">CC16+CC35+CC44+CC48</f>
        <v>109783464.77999999</v>
      </c>
      <c r="CD49" s="47">
        <f t="shared" si="28"/>
        <v>113370309.94999999</v>
      </c>
      <c r="CE49" s="47">
        <f t="shared" si="28"/>
        <v>86353721.58999999</v>
      </c>
      <c r="CF49" s="47">
        <f t="shared" si="28"/>
        <v>0</v>
      </c>
      <c r="CG49" s="47">
        <f t="shared" si="28"/>
        <v>0</v>
      </c>
      <c r="CH49" s="47">
        <f t="shared" si="28"/>
        <v>0</v>
      </c>
      <c r="CI49" s="47">
        <f t="shared" si="28"/>
        <v>0</v>
      </c>
      <c r="CJ49" s="47">
        <f t="shared" si="28"/>
        <v>0</v>
      </c>
      <c r="CK49" s="47">
        <f t="shared" si="28"/>
        <v>0</v>
      </c>
      <c r="CL49" s="47">
        <f t="shared" si="28"/>
        <v>0</v>
      </c>
      <c r="CM49" s="47">
        <f>CM16+CM35+CM44+CM48</f>
        <v>0</v>
      </c>
      <c r="CN49" s="47">
        <f>CN16+CN35+CN44+CN48</f>
        <v>404911497.56999993</v>
      </c>
      <c r="CO49" s="34">
        <f>SUM(CO16,CO35,CO44,CO48)</f>
        <v>2327042814.89</v>
      </c>
    </row>
    <row r="50" s="16" customFormat="1" ht="12.75"/>
    <row r="51" s="16" customFormat="1" ht="12.75"/>
    <row r="52" s="16" customFormat="1" ht="12.75"/>
    <row r="53" s="16" customFormat="1" ht="12.75">
      <c r="CO53" s="37"/>
    </row>
    <row r="54" s="16" customFormat="1" ht="12.75"/>
    <row r="55" s="16" customFormat="1" ht="12.75"/>
    <row r="56" s="16" customFormat="1" ht="12.75"/>
    <row r="57" s="16" customFormat="1" ht="12.75"/>
    <row r="58" s="16" customFormat="1" ht="12.75">
      <c r="CO58" s="37"/>
    </row>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sheetData>
  <sheetProtection/>
  <mergeCells count="22">
    <mergeCell ref="A1:CO1"/>
    <mergeCell ref="A6:CO6"/>
    <mergeCell ref="A12:CO12"/>
    <mergeCell ref="B4:CO4"/>
    <mergeCell ref="A8:CO8"/>
    <mergeCell ref="A10:CO10"/>
    <mergeCell ref="B17:CO17"/>
    <mergeCell ref="A40:CO40"/>
    <mergeCell ref="B36:CO36"/>
    <mergeCell ref="A38:CO38"/>
    <mergeCell ref="A33:CO33"/>
    <mergeCell ref="A27:CO27"/>
    <mergeCell ref="A14:CO14"/>
    <mergeCell ref="A23:CO23"/>
    <mergeCell ref="A21:CO21"/>
    <mergeCell ref="A31:CO31"/>
    <mergeCell ref="A29:CO29"/>
    <mergeCell ref="A47:CO47"/>
    <mergeCell ref="A42:CO42"/>
    <mergeCell ref="B45:CO45"/>
    <mergeCell ref="A19:CO19"/>
    <mergeCell ref="A25:CO25"/>
  </mergeCells>
  <printOptions/>
  <pageMargins left="0.75" right="0.75" top="1" bottom="1" header="0.5" footer="0.5"/>
  <pageSetup fitToHeight="1" fitToWidth="1" horizontalDpi="300" verticalDpi="300" orientation="portrait" paperSize="9" scale="53" r:id="rId1"/>
</worksheet>
</file>

<file path=xl/worksheets/sheet3.xml><?xml version="1.0" encoding="utf-8"?>
<worksheet xmlns="http://schemas.openxmlformats.org/spreadsheetml/2006/main" xmlns:r="http://schemas.openxmlformats.org/officeDocument/2006/relationships">
  <dimension ref="A1:G12"/>
  <sheetViews>
    <sheetView zoomScale="110" zoomScaleNormal="110" zoomScalePageLayoutView="0" workbookViewId="0" topLeftCell="A1">
      <selection activeCell="C4" sqref="C4"/>
    </sheetView>
  </sheetViews>
  <sheetFormatPr defaultColWidth="9.140625" defaultRowHeight="12.75"/>
  <cols>
    <col min="1" max="1" width="24.8515625" style="0" customWidth="1"/>
    <col min="2" max="2" width="27.8515625" style="0" customWidth="1"/>
    <col min="3" max="3" width="22.140625" style="0" customWidth="1"/>
    <col min="4" max="4" width="12.57421875" style="0" customWidth="1"/>
  </cols>
  <sheetData>
    <row r="1" spans="1:7" ht="15.75">
      <c r="A1" s="93" t="s">
        <v>86</v>
      </c>
      <c r="B1" s="93"/>
      <c r="C1" s="41"/>
      <c r="D1" s="41"/>
      <c r="E1" s="41"/>
      <c r="F1" s="41"/>
      <c r="G1" s="41"/>
    </row>
    <row r="2" spans="1:2" ht="12.75">
      <c r="A2" s="94"/>
      <c r="B2" s="94"/>
    </row>
    <row r="3" spans="1:2" ht="24" customHeight="1">
      <c r="A3" s="45" t="s">
        <v>19</v>
      </c>
      <c r="B3" s="43">
        <f>'saņemts 2014-2020'!D35-'izmaksāts 2014-2020'!CO16</f>
        <v>18263521.75000006</v>
      </c>
    </row>
    <row r="4" spans="1:2" ht="24" customHeight="1">
      <c r="A4" s="45" t="s">
        <v>34</v>
      </c>
      <c r="B4" s="43">
        <f>'saņemts 2014-2020'!D100-'izmaksāts 2014-2020'!CO35</f>
        <v>136901131.6300001</v>
      </c>
    </row>
    <row r="5" spans="1:2" ht="24" customHeight="1">
      <c r="A5" s="45" t="s">
        <v>35</v>
      </c>
      <c r="B5" s="43">
        <f>'saņemts 2014-2020'!D68-'izmaksāts 2014-2020'!CO44</f>
        <v>133029544.48000002</v>
      </c>
    </row>
    <row r="6" spans="1:2" ht="24" customHeight="1">
      <c r="A6" s="45" t="s">
        <v>36</v>
      </c>
      <c r="B6" s="43">
        <f>'saņemts 2014-2020'!D118-'izmaksāts 2014-2020'!CO48</f>
        <v>1017722.0700000077</v>
      </c>
    </row>
    <row r="7" spans="1:2" ht="24" customHeight="1">
      <c r="A7" s="44" t="s">
        <v>20</v>
      </c>
      <c r="B7" s="42">
        <f>B3+B4+B5+B6</f>
        <v>289211919.9300002</v>
      </c>
    </row>
    <row r="10" spans="1:2" ht="12" customHeight="1">
      <c r="A10" s="95" t="s">
        <v>21</v>
      </c>
      <c r="B10" s="95"/>
    </row>
    <row r="11" spans="1:2" ht="12.75">
      <c r="A11" s="95"/>
      <c r="B11" s="95"/>
    </row>
    <row r="12" spans="1:2" ht="12.75">
      <c r="A12" s="95"/>
      <c r="B12" s="95"/>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2017-04-05T10:43:25Z</cp:lastPrinted>
  <dcterms:created xsi:type="dcterms:W3CDTF">2008-04-08T06:38:59Z</dcterms:created>
  <dcterms:modified xsi:type="dcterms:W3CDTF">2021-05-14T07:11:57Z</dcterms:modified>
  <cp:category/>
  <cp:version/>
  <cp:contentType/>
  <cp:contentStatus/>
</cp:coreProperties>
</file>