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120" windowHeight="8385" activeTab="0"/>
  </bookViews>
  <sheets>
    <sheet name="2002" sheetId="1" r:id="rId1"/>
  </sheets>
  <definedNames>
    <definedName name="_xlnm.Print_Area" localSheetId="0">'2002'!$A$1:$J$227</definedName>
    <definedName name="_xlnm.Print_Area">'2002'!$A$1:$E$225</definedName>
    <definedName name="_xlnm.Print_Titles" localSheetId="0">'2002'!$5:$8</definedName>
    <definedName name="_xlnm.Print_Titles">'2002'!$5:$6</definedName>
  </definedNames>
  <calcPr fullCalcOnLoad="1"/>
</workbook>
</file>

<file path=xl/sharedStrings.xml><?xml version="1.0" encoding="utf-8"?>
<sst xmlns="http://schemas.openxmlformats.org/spreadsheetml/2006/main" count="594" uniqueCount="422">
  <si>
    <t>(latos)</t>
  </si>
  <si>
    <t>Rādītāja nosaukums</t>
  </si>
  <si>
    <t>rinda</t>
  </si>
  <si>
    <t>l5</t>
  </si>
  <si>
    <t>l6</t>
  </si>
  <si>
    <t>0001</t>
  </si>
  <si>
    <t/>
  </si>
  <si>
    <t>0002</t>
  </si>
  <si>
    <t>Nodokļu un nenodokļu ieņēmumi</t>
  </si>
  <si>
    <t>0003</t>
  </si>
  <si>
    <t>1. Nodokļu ieņēmumi</t>
  </si>
  <si>
    <t>0004</t>
  </si>
  <si>
    <t>Tiešie nodokļi</t>
  </si>
  <si>
    <t>0005</t>
  </si>
  <si>
    <t xml:space="preserve"> 1.1.0.0.</t>
  </si>
  <si>
    <t>Iedzīvotāju ienākuma nodoklis</t>
  </si>
  <si>
    <t>Nodokļi no īpašuma</t>
  </si>
  <si>
    <t>0006</t>
  </si>
  <si>
    <t xml:space="preserve"> 4.1.0.0.</t>
  </si>
  <si>
    <t>Nekustāmā īpašuma nodoklis</t>
  </si>
  <si>
    <t>0007</t>
  </si>
  <si>
    <t xml:space="preserve"> 4.1.1.0.</t>
  </si>
  <si>
    <t>0008</t>
  </si>
  <si>
    <t xml:space="preserve"> 4.1.2.0.</t>
  </si>
  <si>
    <t>0009</t>
  </si>
  <si>
    <t xml:space="preserve"> 4.2.0.0.</t>
  </si>
  <si>
    <t>0010</t>
  </si>
  <si>
    <t xml:space="preserve"> 4.3.0.0.</t>
  </si>
  <si>
    <t>0011</t>
  </si>
  <si>
    <t>Netiešie nodokļi</t>
  </si>
  <si>
    <t>0012</t>
  </si>
  <si>
    <t xml:space="preserve"> 5.0.0.0.</t>
  </si>
  <si>
    <t>Iekšējie nodokļi par pakalpojumiem un precēm</t>
  </si>
  <si>
    <t>0013</t>
  </si>
  <si>
    <t xml:space="preserve"> 5.4.1.0.</t>
  </si>
  <si>
    <t>Azartspēļu nodoklis</t>
  </si>
  <si>
    <t>0014</t>
  </si>
  <si>
    <t xml:space="preserve"> 5.4.2.0.</t>
  </si>
  <si>
    <t>Izložu nodoklis</t>
  </si>
  <si>
    <t>0015</t>
  </si>
  <si>
    <t>0016</t>
  </si>
  <si>
    <t xml:space="preserve"> 8.0.0.0.</t>
  </si>
  <si>
    <t>0017</t>
  </si>
  <si>
    <t xml:space="preserve"> 8.3.0.0.</t>
  </si>
  <si>
    <t>Maksājumi par valsts (pašvaldību) kapitāla izmantošanu</t>
  </si>
  <si>
    <t>0018</t>
  </si>
  <si>
    <t xml:space="preserve"> 8.4.0.0.</t>
  </si>
  <si>
    <t>Procentu maksājumi par iekšējiem aizņēmumiem un kredītiem</t>
  </si>
  <si>
    <t>0019</t>
  </si>
  <si>
    <t xml:space="preserve"> 8.5.0.0.</t>
  </si>
  <si>
    <t>Procentu maksājumi par ārējiem kredītiem</t>
  </si>
  <si>
    <t>0020</t>
  </si>
  <si>
    <t xml:space="preserve"> 9.0.0.0.</t>
  </si>
  <si>
    <t>0021</t>
  </si>
  <si>
    <t xml:space="preserve"> 9.1.0.0.</t>
  </si>
  <si>
    <t>0022</t>
  </si>
  <si>
    <t xml:space="preserve"> 9.1.2.0.</t>
  </si>
  <si>
    <t>Valsts nodeva par noteriālās darbības veikšanu</t>
  </si>
  <si>
    <t>0023</t>
  </si>
  <si>
    <t xml:space="preserve"> 9.1.9.0.</t>
  </si>
  <si>
    <t>Pārējās valsts nodevas par juridiskajiem un citiem pakalpojumiem</t>
  </si>
  <si>
    <t>0024</t>
  </si>
  <si>
    <t xml:space="preserve"> 9.2.0.0.</t>
  </si>
  <si>
    <t>0025</t>
  </si>
  <si>
    <t xml:space="preserve"> 9.4.0.0.</t>
  </si>
  <si>
    <t>Pašvaldību nodevas</t>
  </si>
  <si>
    <t>0026</t>
  </si>
  <si>
    <t xml:space="preserve"> 9.5.0.0.</t>
  </si>
  <si>
    <t>0027</t>
  </si>
  <si>
    <t xml:space="preserve"> 9.6.0.0.</t>
  </si>
  <si>
    <t>Ienākumi no valsts un pašvaldību īpašuma iznomāšanas</t>
  </si>
  <si>
    <t>0028</t>
  </si>
  <si>
    <t xml:space="preserve"> 9.9.0.0.</t>
  </si>
  <si>
    <t>Pārējās valsts (pašvaldību) nodevas</t>
  </si>
  <si>
    <t>0029</t>
  </si>
  <si>
    <t>10.0.0.0.</t>
  </si>
  <si>
    <t>Sodi un sankcijas</t>
  </si>
  <si>
    <t>0030</t>
  </si>
  <si>
    <t>12.0.0.0.</t>
  </si>
  <si>
    <t>0031</t>
  </si>
  <si>
    <t>12.0.1.0.</t>
  </si>
  <si>
    <t>0032</t>
  </si>
  <si>
    <t>12.0.4.0.</t>
  </si>
  <si>
    <t>Iestāžu un organizāciju saņemto un iepriekšējā gadā neizlietoto budžeta līdzekļu atmaksa</t>
  </si>
  <si>
    <t>0033</t>
  </si>
  <si>
    <t>12.0.5.0.</t>
  </si>
  <si>
    <t>Ieņēmumi no mežu resursu realizācijas</t>
  </si>
  <si>
    <t>0034</t>
  </si>
  <si>
    <t>12.0.6.0.</t>
  </si>
  <si>
    <t>Ieņēmumi no dzīvokļu un komunālajiem pakalpojumiem</t>
  </si>
  <si>
    <t>0035</t>
  </si>
  <si>
    <t>12.0.8.0.</t>
  </si>
  <si>
    <t>0036</t>
  </si>
  <si>
    <t>12.0.9.0.</t>
  </si>
  <si>
    <t>Citi nenodokļu maksājumi</t>
  </si>
  <si>
    <t>0037</t>
  </si>
  <si>
    <t>12.1.0.0.</t>
  </si>
  <si>
    <t>Pārējie ieņēmumi</t>
  </si>
  <si>
    <t>0038</t>
  </si>
  <si>
    <t>13.0.0.0.</t>
  </si>
  <si>
    <t>0039</t>
  </si>
  <si>
    <t>13.1.0.0.</t>
  </si>
  <si>
    <t>0040</t>
  </si>
  <si>
    <t>13.2.0.0.</t>
  </si>
  <si>
    <t>0041</t>
  </si>
  <si>
    <t>15.0.0.0.</t>
  </si>
  <si>
    <t>Ieņēmumi no zemes īpašuma pārdošanas</t>
  </si>
  <si>
    <t>0042</t>
  </si>
  <si>
    <t>3. Saņemtie maksājumi</t>
  </si>
  <si>
    <t>0043</t>
  </si>
  <si>
    <t>18.1.2.0.</t>
  </si>
  <si>
    <t>Norēķini ar pašvaldību budžetiem</t>
  </si>
  <si>
    <t>0044</t>
  </si>
  <si>
    <t>18.1.2.1.</t>
  </si>
  <si>
    <t>Norēķini ar citām pašvaldībām par izglītības iestāžu sniegtajiem pakalpojumiem</t>
  </si>
  <si>
    <t>0045</t>
  </si>
  <si>
    <t>18.1.2.2.</t>
  </si>
  <si>
    <t>Norēķini ar citām pašvaldībām par sociālās palīdzības iestāžu sniegtajiem pakalpojumiem</t>
  </si>
  <si>
    <t>0046</t>
  </si>
  <si>
    <t>18.1.2.3.</t>
  </si>
  <si>
    <t>Pārējie norēķini</t>
  </si>
  <si>
    <t>0047</t>
  </si>
  <si>
    <t>18.2.0.0.</t>
  </si>
  <si>
    <t>Maksājumi no valsts pamatbudžeta</t>
  </si>
  <si>
    <t>0048</t>
  </si>
  <si>
    <t>18.2.1.0.</t>
  </si>
  <si>
    <t>Dotācijas</t>
  </si>
  <si>
    <t>0049</t>
  </si>
  <si>
    <t>0050</t>
  </si>
  <si>
    <t>18.2.2.0.</t>
  </si>
  <si>
    <t>Mērķdotācijas</t>
  </si>
  <si>
    <t>0052</t>
  </si>
  <si>
    <t>18.3.0.0.</t>
  </si>
  <si>
    <t>Maksājumi no pašvaldību finansu izlīdzināšanas fonda pašvaldību budžetiem</t>
  </si>
  <si>
    <t>0053</t>
  </si>
  <si>
    <t>18.3.1.0.</t>
  </si>
  <si>
    <t>0054</t>
  </si>
  <si>
    <t>18.3.9.0.</t>
  </si>
  <si>
    <t>Pārējie maksājumi no pašvaldību finansu izlīdzināšanas fonda pašvaldību budžetiem</t>
  </si>
  <si>
    <t>0055</t>
  </si>
  <si>
    <t>18.4.0.0.</t>
  </si>
  <si>
    <t>Maksājumi no citiem budžetiem</t>
  </si>
  <si>
    <t>0056</t>
  </si>
  <si>
    <t>II. KOPĀ IZDEVUMI PĒC VALDĪBAS FUNKCIJĀM UN NORĒĶINI (1+2)</t>
  </si>
  <si>
    <t>0057</t>
  </si>
  <si>
    <t>1. Izdevumi pēc valdības funkcijām</t>
  </si>
  <si>
    <t>0058</t>
  </si>
  <si>
    <t>Vispārējie valdības dienesti</t>
  </si>
  <si>
    <t>0080</t>
  </si>
  <si>
    <t>Aizsardzība</t>
  </si>
  <si>
    <t>0168</t>
  </si>
  <si>
    <t>Sabiedriskā kārtība un drošība,tiesību aizsardzība</t>
  </si>
  <si>
    <t>0278</t>
  </si>
  <si>
    <t>Izglītība</t>
  </si>
  <si>
    <t>0586</t>
  </si>
  <si>
    <t>Veselības aprūpe</t>
  </si>
  <si>
    <t>0784</t>
  </si>
  <si>
    <t>Sociālā apdrošināšana un sociālā nodrošināšana</t>
  </si>
  <si>
    <t>1070</t>
  </si>
  <si>
    <t>Dzīvokļu un komunālā saimniecība,vides aizsardzība</t>
  </si>
  <si>
    <t>1246</t>
  </si>
  <si>
    <t>Brīvais laiks,sports,kultūra un reliģija</t>
  </si>
  <si>
    <t>1400</t>
  </si>
  <si>
    <t>1466</t>
  </si>
  <si>
    <t>Kurināmā un enerģētikas dienesti un pasākumi</t>
  </si>
  <si>
    <t>1554</t>
  </si>
  <si>
    <t>Lauksaimniecība(zemkopība),mežkopība un zvejniecība</t>
  </si>
  <si>
    <t>1664</t>
  </si>
  <si>
    <t>Iegūstošā rūpniecība, rūpniecība, celtniecība, derīgie izrakteņi</t>
  </si>
  <si>
    <t>1752</t>
  </si>
  <si>
    <t>Transports,sakari</t>
  </si>
  <si>
    <t>1906</t>
  </si>
  <si>
    <t>Pārējā ekonomiskā darbība un dienesti</t>
  </si>
  <si>
    <t>2060</t>
  </si>
  <si>
    <t>Pašvaldību iekšējā parāda procentu nomaksa</t>
  </si>
  <si>
    <t>2082</t>
  </si>
  <si>
    <t>2236</t>
  </si>
  <si>
    <t>Izdevumi neparedzētiem gadījumiem</t>
  </si>
  <si>
    <t>2258</t>
  </si>
  <si>
    <t>Pārējie izdevumi, kas nav klasificēti citās pamatfunkcijās</t>
  </si>
  <si>
    <t>2. Norēķini</t>
  </si>
  <si>
    <t>2104</t>
  </si>
  <si>
    <t>Citu valdibas līmeņu maksājumi un norēķini</t>
  </si>
  <si>
    <t>2126</t>
  </si>
  <si>
    <t>2148</t>
  </si>
  <si>
    <t>Norēķini par citu pašvaldību izglītības iestāžu sniegtiem pakalpojumiem</t>
  </si>
  <si>
    <t>2170</t>
  </si>
  <si>
    <t>Norēķini par citu pašvaldību sociālās palīdzības iestāžu sniegtiem pakalpojumiem</t>
  </si>
  <si>
    <t>2192</t>
  </si>
  <si>
    <t>2214</t>
  </si>
  <si>
    <t>Maksājumi izlīdzināšanas fondam</t>
  </si>
  <si>
    <t>1100</t>
  </si>
  <si>
    <t>Atalgojumi</t>
  </si>
  <si>
    <t>1200</t>
  </si>
  <si>
    <t>Valsts sociālās apdrošināšanas obligātās iemaksas</t>
  </si>
  <si>
    <t>1300</t>
  </si>
  <si>
    <t>Komandējumu un dienesta braucienu izdevumi</t>
  </si>
  <si>
    <t>Pakalpojumu apmaksa</t>
  </si>
  <si>
    <t>1500</t>
  </si>
  <si>
    <t>1600</t>
  </si>
  <si>
    <t>Grāmatu un žurnālu iegāde</t>
  </si>
  <si>
    <t>2000</t>
  </si>
  <si>
    <t>Maksājumi par aizdevumiem un kredītiem</t>
  </si>
  <si>
    <t>2140</t>
  </si>
  <si>
    <t>3000</t>
  </si>
  <si>
    <t>Subsīdijas un dotācijas</t>
  </si>
  <si>
    <t>3100</t>
  </si>
  <si>
    <t>Subsīdijas</t>
  </si>
  <si>
    <t>3300</t>
  </si>
  <si>
    <t>Dotācijas pašvaldību budžetiem</t>
  </si>
  <si>
    <t>3400</t>
  </si>
  <si>
    <t>Dotācijas iestādēm, organizācijām un uzņēmumiem</t>
  </si>
  <si>
    <t>3500</t>
  </si>
  <si>
    <t>Dotācijas iedzīvotājiem</t>
  </si>
  <si>
    <t>4000</t>
  </si>
  <si>
    <t>Kapitālie izdevumi</t>
  </si>
  <si>
    <t>6000</t>
  </si>
  <si>
    <t>Zemes iegāde</t>
  </si>
  <si>
    <t>7000</t>
  </si>
  <si>
    <t>Investīcijas</t>
  </si>
  <si>
    <t>8000</t>
  </si>
  <si>
    <t>2300</t>
  </si>
  <si>
    <t>8100</t>
  </si>
  <si>
    <t>8200</t>
  </si>
  <si>
    <t>2302</t>
  </si>
  <si>
    <t>1. Uzturēšanas izdevumi</t>
  </si>
  <si>
    <t>Kārtējie izdevumi</t>
  </si>
  <si>
    <t>2304</t>
  </si>
  <si>
    <t>2305</t>
  </si>
  <si>
    <t>2306</t>
  </si>
  <si>
    <t>2307</t>
  </si>
  <si>
    <t>2308</t>
  </si>
  <si>
    <t>2309</t>
  </si>
  <si>
    <t>2310</t>
  </si>
  <si>
    <t>2311</t>
  </si>
  <si>
    <t>2312</t>
  </si>
  <si>
    <t>2313</t>
  </si>
  <si>
    <t>2315</t>
  </si>
  <si>
    <t>2316</t>
  </si>
  <si>
    <t>2317</t>
  </si>
  <si>
    <t>2. Izdevumi kapitālieguldījumiem</t>
  </si>
  <si>
    <t>2318</t>
  </si>
  <si>
    <t>2319</t>
  </si>
  <si>
    <t>2320</t>
  </si>
  <si>
    <t>2321</t>
  </si>
  <si>
    <t>2322</t>
  </si>
  <si>
    <t>2323</t>
  </si>
  <si>
    <t>2324</t>
  </si>
  <si>
    <t>X. Ieņēmumu pārsniegums vai deficīts (I - VI)</t>
  </si>
  <si>
    <t>2325</t>
  </si>
  <si>
    <t>XI. Finansēšana</t>
  </si>
  <si>
    <t>2326</t>
  </si>
  <si>
    <t>Iekšējā finansēšana (1.+2.+3.+4.)</t>
  </si>
  <si>
    <t>2327</t>
  </si>
  <si>
    <t>1. No citām valsts pārvaldes struktūrām</t>
  </si>
  <si>
    <t>2328</t>
  </si>
  <si>
    <t>1.1. No citām tā paša līmeņa valsts pārvaldes struktūrām</t>
  </si>
  <si>
    <t>2329</t>
  </si>
  <si>
    <t>1.2. No citiem valsts pārvaldes līmeņiem</t>
  </si>
  <si>
    <t>2330</t>
  </si>
  <si>
    <t>2. Budžeta līdzekļu izmaiņas</t>
  </si>
  <si>
    <t>2331</t>
  </si>
  <si>
    <t>budžeta līdzekļu atlikums gada sākumā</t>
  </si>
  <si>
    <t>2332</t>
  </si>
  <si>
    <t>budžeta līdzekļu atlikums gada beigās</t>
  </si>
  <si>
    <t>2333</t>
  </si>
  <si>
    <t>3. No komercbankām</t>
  </si>
  <si>
    <t>2334</t>
  </si>
  <si>
    <t>4. Pārējā iekšējā finansēšana</t>
  </si>
  <si>
    <t>2335</t>
  </si>
  <si>
    <t>Ārējā finansēšana</t>
  </si>
  <si>
    <t>2336</t>
  </si>
  <si>
    <t>finansējums ar Valsts kases starpniecību</t>
  </si>
  <si>
    <t>2337</t>
  </si>
  <si>
    <t>pārējā ārējā finansēšana</t>
  </si>
  <si>
    <t>2001.gada plāns</t>
  </si>
  <si>
    <t>x</t>
  </si>
  <si>
    <t>2000.gada kases
 izpilde *</t>
  </si>
  <si>
    <t>18.2.2.1.</t>
  </si>
  <si>
    <t>18.2.2.3.</t>
  </si>
  <si>
    <t>Mērķdotācijas pagastu, pilsētu un rajonu teritoriālplānošanai un attīstības projektu izstrādāšanai un realizēšanai</t>
  </si>
  <si>
    <t>18.2.2.4.</t>
  </si>
  <si>
    <t>Budžeta fiskālais deficīts (-) vai 
pārpalikums (+)</t>
  </si>
  <si>
    <t>Procentu maksājumi par valdības depozītu</t>
  </si>
  <si>
    <t>Pārējās mērķdotācijas</t>
  </si>
  <si>
    <t>18.2.2.9.</t>
  </si>
  <si>
    <t xml:space="preserve">Mērķdotācijas izglītības pasākumiem </t>
  </si>
  <si>
    <t>Valsts (pašvaldību) budžeta aizdevumi</t>
  </si>
  <si>
    <t>Valsts (pašvaldību) budžeta  aizdevumu atmaksas</t>
  </si>
  <si>
    <t xml:space="preserve"> 8.6.0.0.</t>
  </si>
  <si>
    <t>Kreditoru un deponentu parādu summas,kurām iestājas prasību noilgums</t>
  </si>
  <si>
    <t>01.000</t>
  </si>
  <si>
    <t>02.000</t>
  </si>
  <si>
    <t>03.000</t>
  </si>
  <si>
    <t>04.000</t>
  </si>
  <si>
    <t>05.000</t>
  </si>
  <si>
    <t>06.000</t>
  </si>
  <si>
    <t>07.000</t>
  </si>
  <si>
    <t>08.000</t>
  </si>
  <si>
    <t>09.000</t>
  </si>
  <si>
    <t>10.000</t>
  </si>
  <si>
    <t>11.000</t>
  </si>
  <si>
    <t>12.000</t>
  </si>
  <si>
    <t>13.000</t>
  </si>
  <si>
    <t>14.120</t>
  </si>
  <si>
    <t>14.180</t>
  </si>
  <si>
    <t>14.400</t>
  </si>
  <si>
    <t>14.500</t>
  </si>
  <si>
    <t>14.300</t>
  </si>
  <si>
    <t>14.320</t>
  </si>
  <si>
    <t>14.321</t>
  </si>
  <si>
    <t>14.322</t>
  </si>
  <si>
    <t>14.323</t>
  </si>
  <si>
    <t>14.340</t>
  </si>
  <si>
    <t>III. IZDEVUMI PĒC EKONOMISKĀS KLASIFIKĀCIJAS (1+2+3)</t>
  </si>
  <si>
    <t>3. Iekšējie aizdevumi  un atmaksas</t>
  </si>
  <si>
    <t>Aizdevumi cita līmeņa budžetiem</t>
  </si>
  <si>
    <t>Aizdevumi speciālajam budžetam</t>
  </si>
  <si>
    <t>Aizdevumi  pašvaldību budžetiem</t>
  </si>
  <si>
    <t>Aizdevumi citiem uzņēmumiem un iestādēm</t>
  </si>
  <si>
    <t>Aizdevumi pārējiem</t>
  </si>
  <si>
    <t>Atmaksas no cita līmeņa budžetiem</t>
  </si>
  <si>
    <t>Atmaksas no pašvaldību budžetiem</t>
  </si>
  <si>
    <t>Atmaksas no citiem uzņēmumiem un iestādēm</t>
  </si>
  <si>
    <t>Atmaksas no pārējiem</t>
  </si>
  <si>
    <t>Kopsavilkums par pašvaldību pamatbudžeta izpildi 2002.gadā</t>
  </si>
  <si>
    <t>Naudas plūsma</t>
  </si>
  <si>
    <t>2002.gadā</t>
  </si>
  <si>
    <t>2001.gadā</t>
  </si>
  <si>
    <t>Izpilde pēc uzkrāšanas principa</t>
  </si>
  <si>
    <t xml:space="preserve">   patentu maksa</t>
  </si>
  <si>
    <t xml:space="preserve">   saņemts no Valsts kases sadales konta no 
   tekošā gada ieņēmumiem</t>
  </si>
  <si>
    <t>4.1.1.1.</t>
  </si>
  <si>
    <t>Nekustamā īpašuma nodokļa par zemi saimnieciskā gada ieņēmumi</t>
  </si>
  <si>
    <t>4.1.1.2.</t>
  </si>
  <si>
    <t>Nekustamā īpašuma nodokļa par zemi iepriekšējo gadu parāda maksājumi</t>
  </si>
  <si>
    <t>Nekustamā īpašuma nodokļa par ēkām un būvēm saimnieciskā gada ieņēmumi</t>
  </si>
  <si>
    <t>Nekustamā īpašuma nodokļa par ēkām un būvēm iepriekšējo gadu parāda maksājumi</t>
  </si>
  <si>
    <t>4.1.2.1.</t>
  </si>
  <si>
    <t>4.1.2.2.</t>
  </si>
  <si>
    <t>Īpašuma nodokļa parāda maksājumi</t>
  </si>
  <si>
    <t>Zemes nodokļa parāda maksājumi</t>
  </si>
  <si>
    <t>Valsts nodeva un maksājumi par speicālu atļauju (licenču) izsniegšanu un profesionālās kvalifikācijas atbilstības dokumentu reģistrāciju</t>
  </si>
  <si>
    <t>9.4.2.0.</t>
  </si>
  <si>
    <t>9.4.1.0.</t>
  </si>
  <si>
    <t>Klasifikā-cijas kodi</t>
  </si>
  <si>
    <t>Valsts nodevas, kas ieskaitāmas pašvaldību budžetā</t>
  </si>
  <si>
    <t>9.5.1.0.</t>
  </si>
  <si>
    <t>Maksa par izglītības pakalpojumiem</t>
  </si>
  <si>
    <t>9.5.2.0.</t>
  </si>
  <si>
    <t>Ieņēmumi no lauksaimnieciskās darbības un meža resursu realizācijas</t>
  </si>
  <si>
    <t>9.5.3.0.</t>
  </si>
  <si>
    <t>Ieņēmumi no dokumentu izsniegšanas un kancelejas pakalpojumiem</t>
  </si>
  <si>
    <t>9.5.4.0.</t>
  </si>
  <si>
    <t>Ieņēmumi par nomu un īri</t>
  </si>
  <si>
    <t>9.5.6.0.</t>
  </si>
  <si>
    <t>Ieņēmumi no pārējiem budžeta iestāžu maksas pakalpojumiem</t>
  </si>
  <si>
    <t>9.5.8.0.</t>
  </si>
  <si>
    <t>Ieņēmumi no palīgražošanas</t>
  </si>
  <si>
    <t>9.5.5.0.</t>
  </si>
  <si>
    <t>Citi iepriekš neklasificētie maksas paklpojumi un pašu ieņēmumi</t>
  </si>
  <si>
    <t>Valsts un pašvaldības mantas realizācijas ieņēmumi/ Ieņēmumi no valstij piekritīgās mantas realizācijas</t>
  </si>
  <si>
    <t>12.3.0.0.</t>
  </si>
  <si>
    <t>Ārvalstu finanšu palīdzība</t>
  </si>
  <si>
    <t>Valsts un pašvaldību privatizācijas fonda iemaksas/ Ieņēmumi no ēku un būvju īpašuma pārdošanas</t>
  </si>
  <si>
    <t>Citas iemaksas par nekustāmo īpašumu/ Ieņēmumi no zemes īpašuma pārdošanas</t>
  </si>
  <si>
    <t>13.3.3.0.</t>
  </si>
  <si>
    <t>Maksājumi no iedzīvotāju ienākuma nodokļa un īpašuma nodokļa maksājumu pamatparāda kapitalizācijas</t>
  </si>
  <si>
    <t>13.4.0.0.</t>
  </si>
  <si>
    <t>Ieņēmumi no pašvaldībām piekrītīgas mantas realizācijas</t>
  </si>
  <si>
    <t xml:space="preserve">   Dotācija administratīvi teritoriālās 
   reformas likuma izpildei</t>
  </si>
  <si>
    <t>18.2.1.1.</t>
  </si>
  <si>
    <t>18.2.1.9.</t>
  </si>
  <si>
    <t xml:space="preserve">   Pārējās dotācijas</t>
  </si>
  <si>
    <t>18.2.2.2.</t>
  </si>
  <si>
    <t>Mērķdotācijas kultūras pasākumiem</t>
  </si>
  <si>
    <t>18.2.2.5.</t>
  </si>
  <si>
    <t>Mērķdotācijas pašvaldībām saņemtas no rajona padomēm</t>
  </si>
  <si>
    <t>18.2.2.6.</t>
  </si>
  <si>
    <t>Mērķdotācijas pašvaldību pamata, vispārējās vidējās izglītības, profesionālās izglītības, speciālās izglītības iestāžu, profesionālās ievirzes sporta izglītības programmu un daļējai interešu izglītības programmu,un mūzikas un mākslas skolu profesionālās ievirzes izglītības programmu  pedagogu darba samaksai un valsts sociālās apdrošināšanas obligātajām iemaksām</t>
  </si>
  <si>
    <t>18.2.2.7.</t>
  </si>
  <si>
    <t>Mērķdotācijas pašvaldību izglītības iestāžu piecgadīgo un sešgadīgo bērnu apmācības pedagogu darba samaksai un valsts sociālās apdrošināšanas obligātajām iemaksām</t>
  </si>
  <si>
    <t>18.2.2.8.</t>
  </si>
  <si>
    <t>Mērķdotācijas pašvaldību apvienošanās (sadarbības) projektu sagatavošanai un administratīvo teritoriju izpētei</t>
  </si>
  <si>
    <t>Saņemtie maksājumi no valsts budžeta pārskata periodā par iepriekšējo gadu</t>
  </si>
  <si>
    <t xml:space="preserve">     t.sk. Rīgas pilsēta</t>
  </si>
  <si>
    <t xml:space="preserve">             Liepājas pilsēta</t>
  </si>
  <si>
    <t xml:space="preserve">             Ventspils pilsēta</t>
  </si>
  <si>
    <t>Pašvaldību  parādu procentu nomaksa</t>
  </si>
  <si>
    <t>2100</t>
  </si>
  <si>
    <t>Kredītu procentu nomaksa</t>
  </si>
  <si>
    <t>2130</t>
  </si>
  <si>
    <t>kredītu procentu nomaksa komercbankām</t>
  </si>
  <si>
    <t>2190</t>
  </si>
  <si>
    <t>kredītu procentu nomaksa pārējām organizācijām</t>
  </si>
  <si>
    <t>Kredītu procentu nomaksa ārvalstu institūcijām</t>
  </si>
  <si>
    <t>2500</t>
  </si>
  <si>
    <t>Procentu nomaksa komercbankām par ņemto līzingu</t>
  </si>
  <si>
    <t xml:space="preserve">        kredītu procentu nomaksa par pašvaldību
        ņemtajiem aizņēmumiem no Valsts kases</t>
  </si>
  <si>
    <t>Pašvaldību budžetu transferti uzturēšanas izdevumiem</t>
  </si>
  <si>
    <t>t.sk. pašvaldību budžeta transferti kapitālajiem izdevumiem</t>
  </si>
  <si>
    <t>Materiālu, energoresursu, ūdens un inventāra vērtībā 
līdz Ls 50 par 1 vienību iegāde</t>
  </si>
  <si>
    <t xml:space="preserve">Apstiprināts budžetā </t>
  </si>
  <si>
    <t xml:space="preserve">I. PAVISAM IEŅĒMUMI </t>
  </si>
  <si>
    <t xml:space="preserve">Ieņēmumi no valsts (pašvaldību) nekustamā īpašuma pārdošanas </t>
  </si>
  <si>
    <t xml:space="preserve">Pārējie nenodokļu ieņēmumi </t>
  </si>
  <si>
    <t xml:space="preserve">Ieņēmumi par budžeta iestāžu sniegtajiem maksas pakalpojumiem un citi pašu ieņēmumi </t>
  </si>
  <si>
    <t xml:space="preserve">Valsts un pašvaldību nodevas, kuras ieskaita pašvaldību budžetā </t>
  </si>
  <si>
    <t xml:space="preserve">Valsts nodevas par valsts sniegto nodrošinājumu un juridiskajiem pakalpojumiem </t>
  </si>
  <si>
    <t xml:space="preserve">Valsts (pašvaldību) nodevas un maksājumi </t>
  </si>
  <si>
    <t xml:space="preserve">Ieņēmumi no uzņēmējdarbības un īpašuma </t>
  </si>
  <si>
    <t xml:space="preserve">2. Nenodokļu ieņēmumi </t>
  </si>
  <si>
    <t xml:space="preserve">Nekustāmā īpašuma nodoklis par ēkām un būvēm </t>
  </si>
  <si>
    <t xml:space="preserve">Nekustāmā īpašuma nodoklis par zemi </t>
  </si>
  <si>
    <t xml:space="preserve">   iedzīvotāju ienākuma nodokļa atmaksa:</t>
  </si>
  <si>
    <t xml:space="preserve">             Rīgas pilsēta</t>
  </si>
  <si>
    <t xml:space="preserve">   iekasēts pašvaldībā:</t>
  </si>
  <si>
    <t xml:space="preserve">   pārskaitīts VOVAA uz pārskata perioda pēdējo 
   dienu:</t>
  </si>
  <si>
    <t>t.sk. saņemts iepriekšējā gada nesadalītais atlikums no Valsts kases sadales konta</t>
  </si>
  <si>
    <t>Daļai pašvaldību pamatbudžetā plānoti tikai pamata ieņēmumu kodi, nesadalot detalizētāk.
Saskaņā ar iesniegtajiem pašvaldību pārskatiem precizēti dati ieņēmumu un izdevumu kodos.</t>
  </si>
  <si>
    <t xml:space="preserve">Mērķdotācijas investīcijām republikas pilsētām, rajoniem un pagastiem </t>
  </si>
  <si>
    <t xml:space="preserve">35.pielikums </t>
  </si>
</sst>
</file>

<file path=xl/styles.xml><?xml version="1.0" encoding="utf-8"?>
<styleSheet xmlns="http://schemas.openxmlformats.org/spreadsheetml/2006/main">
  <numFmts count="10">
    <numFmt numFmtId="5" formatCode="#,##0\ &quot;Ls&quot;;\-#,##0\ &quot;Ls&quot;"/>
    <numFmt numFmtId="6" formatCode="#,##0\ &quot;Ls&quot;;[Red]\-#,##0\ &quot;Ls&quot;"/>
    <numFmt numFmtId="7" formatCode="#,##0.00\ &quot;Ls&quot;;\-#,##0.00\ &quot;Ls&quot;"/>
    <numFmt numFmtId="8" formatCode="#,##0.00\ &quot;Ls&quot;;[Red]\-#,##0.00\ &quot;Ls&quot;"/>
    <numFmt numFmtId="42" formatCode="_-* #,##0\ &quot;Ls&quot;_-;\-* #,##0\ &quot;Ls&quot;_-;_-* &quot;-&quot;\ &quot;Ls&quot;_-;_-@_-"/>
    <numFmt numFmtId="41" formatCode="_-* #,##0\ _L_s_-;\-* #,##0\ _L_s_-;_-* &quot;-&quot;\ _L_s_-;_-@_-"/>
    <numFmt numFmtId="44" formatCode="_-* #,##0.00\ &quot;Ls&quot;_-;\-* #,##0.00\ &quot;Ls&quot;_-;_-* &quot;-&quot;??\ &quot;Ls&quot;_-;_-@_-"/>
    <numFmt numFmtId="43" formatCode="_-* #,##0.00\ _L_s_-;\-* #,##0.00\ _L_s_-;_-* &quot;-&quot;??\ _L_s_-;_-@_-"/>
    <numFmt numFmtId="164" formatCode="#,##0.0"/>
    <numFmt numFmtId="165" formatCode="m/d"/>
  </numFmts>
  <fonts count="6">
    <font>
      <sz val="10"/>
      <name val="Arial"/>
      <family val="0"/>
    </font>
    <font>
      <sz val="10"/>
      <name val="Times New Roman"/>
      <family val="1"/>
    </font>
    <font>
      <b/>
      <sz val="10"/>
      <name val="Times New Roman"/>
      <family val="1"/>
    </font>
    <font>
      <b/>
      <sz val="12"/>
      <name val="Times New Roman"/>
      <family val="1"/>
    </font>
    <font>
      <i/>
      <sz val="10"/>
      <name val="Times New Roman"/>
      <family val="1"/>
    </font>
    <font>
      <b/>
      <i/>
      <sz val="10"/>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72">
    <xf numFmtId="0" fontId="0" fillId="0" borderId="0" xfId="0" applyAlignment="1">
      <alignment/>
    </xf>
    <xf numFmtId="0" fontId="1" fillId="0" borderId="0" xfId="0" applyFont="1" applyAlignment="1">
      <alignment/>
    </xf>
    <xf numFmtId="0" fontId="1" fillId="0" borderId="0" xfId="0" applyFont="1" applyAlignment="1">
      <alignment/>
    </xf>
    <xf numFmtId="3" fontId="1" fillId="0" borderId="0" xfId="0" applyNumberFormat="1" applyFont="1"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1" fillId="0" borderId="1"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0" fontId="2" fillId="0" borderId="0" xfId="0" applyFont="1" applyAlignment="1">
      <alignment/>
    </xf>
    <xf numFmtId="3" fontId="2" fillId="0" borderId="0" xfId="0" applyNumberFormat="1" applyFont="1" applyAlignment="1">
      <alignment/>
    </xf>
    <xf numFmtId="0" fontId="2" fillId="0" borderId="0" xfId="0" applyFont="1" applyAlignment="1">
      <alignment/>
    </xf>
    <xf numFmtId="0" fontId="4" fillId="0" borderId="0" xfId="0" applyFont="1" applyAlignment="1">
      <alignment wrapText="1"/>
    </xf>
    <xf numFmtId="3" fontId="1" fillId="0" borderId="0" xfId="0" applyNumberFormat="1" applyFont="1" applyAlignment="1">
      <alignment horizontal="center"/>
    </xf>
    <xf numFmtId="0" fontId="4" fillId="0" borderId="0" xfId="0" applyFont="1" applyAlignment="1">
      <alignment/>
    </xf>
    <xf numFmtId="0" fontId="1" fillId="0" borderId="0" xfId="0" applyFont="1" applyAlignment="1">
      <alignment wrapText="1"/>
    </xf>
    <xf numFmtId="3" fontId="4" fillId="0" borderId="0" xfId="0" applyNumberFormat="1" applyFont="1" applyAlignment="1">
      <alignment/>
    </xf>
    <xf numFmtId="3" fontId="4" fillId="0" borderId="0" xfId="0" applyNumberFormat="1" applyFont="1" applyAlignment="1">
      <alignment horizontal="right"/>
    </xf>
    <xf numFmtId="0" fontId="2" fillId="0" borderId="0" xfId="0" applyFont="1" applyAlignment="1">
      <alignment wrapText="1"/>
    </xf>
    <xf numFmtId="3" fontId="5" fillId="0" borderId="0" xfId="0" applyNumberFormat="1" applyFont="1" applyAlignment="1">
      <alignment/>
    </xf>
    <xf numFmtId="0" fontId="4" fillId="0" borderId="0" xfId="0" applyFont="1" applyAlignment="1">
      <alignment horizontal="right"/>
    </xf>
    <xf numFmtId="3" fontId="1" fillId="0" borderId="0" xfId="0" applyNumberFormat="1" applyFont="1" applyFill="1" applyAlignment="1">
      <alignment/>
    </xf>
    <xf numFmtId="3" fontId="1" fillId="0" borderId="0" xfId="0" applyNumberFormat="1" applyFont="1" applyFill="1" applyAlignment="1">
      <alignment horizontal="right"/>
    </xf>
    <xf numFmtId="0" fontId="3" fillId="0" borderId="0" xfId="0" applyFont="1" applyAlignment="1">
      <alignment/>
    </xf>
    <xf numFmtId="0" fontId="3" fillId="0" borderId="0" xfId="0" applyFont="1" applyAlignment="1">
      <alignment/>
    </xf>
    <xf numFmtId="3" fontId="3" fillId="0" borderId="0" xfId="0" applyNumberFormat="1" applyFont="1" applyAlignment="1">
      <alignment/>
    </xf>
    <xf numFmtId="0" fontId="3" fillId="0" borderId="0" xfId="0" applyFont="1" applyAlignment="1">
      <alignment horizontal="right"/>
    </xf>
    <xf numFmtId="0" fontId="1" fillId="0" borderId="0" xfId="0" applyFont="1" applyAlignment="1">
      <alignment horizontal="right"/>
    </xf>
    <xf numFmtId="0" fontId="2" fillId="0" borderId="0" xfId="0" applyFont="1" applyAlignment="1">
      <alignment horizontal="right"/>
    </xf>
    <xf numFmtId="3" fontId="2" fillId="0" borderId="0" xfId="0" applyNumberFormat="1" applyFont="1" applyBorder="1" applyAlignment="1">
      <alignment/>
    </xf>
    <xf numFmtId="0" fontId="4" fillId="0" borderId="0" xfId="0" applyFont="1" applyBorder="1" applyAlignment="1">
      <alignment horizontal="right" vertical="top"/>
    </xf>
    <xf numFmtId="49" fontId="4" fillId="0" borderId="0" xfId="0" applyNumberFormat="1" applyFont="1" applyBorder="1" applyAlignment="1">
      <alignment horizontal="left" vertical="top" wrapText="1" indent="1"/>
    </xf>
    <xf numFmtId="0" fontId="4" fillId="0" borderId="0" xfId="0" applyFont="1" applyBorder="1" applyAlignment="1">
      <alignment horizontal="right" vertical="center"/>
    </xf>
    <xf numFmtId="49" fontId="4" fillId="0" borderId="0" xfId="0" applyNumberFormat="1" applyFont="1" applyBorder="1" applyAlignment="1">
      <alignment horizontal="left" vertical="center" wrapText="1" indent="1"/>
    </xf>
    <xf numFmtId="49" fontId="4" fillId="0" borderId="0" xfId="0" applyNumberFormat="1" applyFont="1" applyBorder="1" applyAlignment="1">
      <alignment horizontal="left" wrapText="1" indent="1"/>
    </xf>
    <xf numFmtId="0" fontId="1" fillId="0" borderId="0" xfId="0" applyFont="1" applyAlignment="1">
      <alignment horizontal="right" vertical="top"/>
    </xf>
    <xf numFmtId="3" fontId="2" fillId="0" borderId="0" xfId="0" applyNumberFormat="1" applyFont="1" applyFill="1" applyAlignment="1">
      <alignment/>
    </xf>
    <xf numFmtId="0" fontId="1" fillId="0" borderId="0" xfId="0" applyFont="1" applyFill="1" applyAlignment="1">
      <alignment/>
    </xf>
    <xf numFmtId="0" fontId="2" fillId="0" borderId="0" xfId="0" applyFont="1" applyFill="1" applyAlignment="1">
      <alignment/>
    </xf>
    <xf numFmtId="0" fontId="4" fillId="0" borderId="0" xfId="0" applyFont="1" applyBorder="1" applyAlignment="1">
      <alignment horizontal="right"/>
    </xf>
    <xf numFmtId="0" fontId="4" fillId="0" borderId="0" xfId="0" applyFont="1" applyBorder="1" applyAlignment="1">
      <alignment wrapText="1"/>
    </xf>
    <xf numFmtId="3" fontId="4" fillId="0" borderId="0" xfId="0" applyNumberFormat="1" applyFont="1" applyBorder="1" applyAlignment="1">
      <alignment/>
    </xf>
    <xf numFmtId="49" fontId="1"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right" vertical="center" wrapText="1"/>
    </xf>
    <xf numFmtId="0" fontId="4" fillId="0" borderId="0" xfId="0" applyFont="1" applyAlignment="1">
      <alignment/>
    </xf>
    <xf numFmtId="0" fontId="4" fillId="0" borderId="0" xfId="0" applyFont="1" applyAlignment="1">
      <alignment horizontal="right" vertical="center"/>
    </xf>
    <xf numFmtId="3" fontId="2" fillId="0" borderId="0" xfId="0" applyNumberFormat="1" applyFont="1" applyFill="1" applyAlignment="1">
      <alignment horizontal="right"/>
    </xf>
    <xf numFmtId="3" fontId="1" fillId="0" borderId="0" xfId="0" applyNumberFormat="1" applyFont="1" applyFill="1" applyAlignment="1">
      <alignment horizontal="center"/>
    </xf>
    <xf numFmtId="3" fontId="4" fillId="0" borderId="0" xfId="0" applyNumberFormat="1" applyFont="1" applyFill="1" applyAlignment="1">
      <alignment/>
    </xf>
    <xf numFmtId="3" fontId="4" fillId="0" borderId="0" xfId="0" applyNumberFormat="1" applyFont="1" applyFill="1" applyAlignment="1">
      <alignment horizontal="right"/>
    </xf>
    <xf numFmtId="3" fontId="5" fillId="0" borderId="0" xfId="0" applyNumberFormat="1" applyFont="1" applyFill="1" applyAlignment="1">
      <alignment/>
    </xf>
    <xf numFmtId="3" fontId="5" fillId="0" borderId="0" xfId="0" applyNumberFormat="1" applyFont="1" applyFill="1" applyAlignment="1">
      <alignment horizontal="right"/>
    </xf>
    <xf numFmtId="3" fontId="1" fillId="0" borderId="0" xfId="0" applyNumberFormat="1" applyFont="1" applyFill="1" applyBorder="1" applyAlignment="1">
      <alignment/>
    </xf>
    <xf numFmtId="0" fontId="1" fillId="0" borderId="0" xfId="0" applyFont="1" applyFill="1" applyBorder="1" applyAlignment="1">
      <alignment/>
    </xf>
    <xf numFmtId="0" fontId="2" fillId="0" borderId="0" xfId="0" applyFont="1" applyBorder="1" applyAlignment="1">
      <alignment horizontal="left"/>
    </xf>
    <xf numFmtId="0" fontId="2" fillId="0" borderId="0" xfId="0" applyFont="1" applyBorder="1" applyAlignment="1">
      <alignment wrapText="1"/>
    </xf>
    <xf numFmtId="3" fontId="2" fillId="0" borderId="0" xfId="0" applyNumberFormat="1" applyFont="1" applyFill="1" applyBorder="1" applyAlignment="1">
      <alignment/>
    </xf>
    <xf numFmtId="49" fontId="1" fillId="0" borderId="0" xfId="0" applyNumberFormat="1" applyFont="1" applyBorder="1" applyAlignment="1">
      <alignment horizontal="left" wrapText="1"/>
    </xf>
    <xf numFmtId="0" fontId="4" fillId="0" borderId="0" xfId="0" applyFont="1" applyAlignment="1">
      <alignment horizontal="right" vertical="top"/>
    </xf>
    <xf numFmtId="49" fontId="1" fillId="0" borderId="0" xfId="0" applyNumberFormat="1" applyFont="1" applyFill="1" applyBorder="1" applyAlignment="1">
      <alignment horizontal="left" vertical="top" wrapText="1"/>
    </xf>
    <xf numFmtId="0" fontId="3" fillId="0" borderId="0" xfId="0" applyFont="1" applyAlignment="1">
      <alignment horizontal="center"/>
    </xf>
    <xf numFmtId="0" fontId="1" fillId="0" borderId="0" xfId="0" applyFont="1" applyAlignment="1">
      <alignment horizontal="justify" vertical="justify" wrapText="1"/>
    </xf>
    <xf numFmtId="3" fontId="1" fillId="0" borderId="2"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2"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3" fontId="1"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49" fontId="4" fillId="0" borderId="0" xfId="0" applyNumberFormat="1" applyFont="1" applyFill="1" applyBorder="1" applyAlignment="1">
      <alignment horizontal="left" vertical="top" wrapText="1" indent="2"/>
    </xf>
    <xf numFmtId="49" fontId="4" fillId="0" borderId="0" xfId="0" applyNumberFormat="1" applyFont="1" applyFill="1" applyBorder="1" applyAlignment="1">
      <alignment horizontal="left" vertical="center" wrapText="1" indent="2"/>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31"/>
  <sheetViews>
    <sheetView tabSelected="1" workbookViewId="0" topLeftCell="C1">
      <selection activeCell="J2" sqref="J2"/>
    </sheetView>
  </sheetViews>
  <sheetFormatPr defaultColWidth="9.140625" defaultRowHeight="12.75"/>
  <cols>
    <col min="1" max="1" width="9.140625" style="1" hidden="1" customWidth="1"/>
    <col min="2" max="2" width="8.28125" style="26" customWidth="1"/>
    <col min="3" max="3" width="41.8515625" style="2" customWidth="1"/>
    <col min="4" max="4" width="12.28125" style="3" hidden="1" customWidth="1"/>
    <col min="5" max="5" width="12.140625" style="3" hidden="1" customWidth="1"/>
    <col min="6" max="6" width="12.140625" style="3" customWidth="1"/>
    <col min="7" max="7" width="12.140625" style="4" customWidth="1"/>
    <col min="8" max="8" width="12.421875" style="3" bestFit="1" customWidth="1"/>
    <col min="9" max="9" width="11.140625" style="3" customWidth="1"/>
    <col min="10" max="10" width="13.28125" style="3" customWidth="1"/>
    <col min="11" max="11" width="9.140625" style="1" customWidth="1"/>
    <col min="12" max="12" width="10.140625" style="1" bestFit="1" customWidth="1"/>
    <col min="13" max="16384" width="9.140625" style="1" customWidth="1"/>
  </cols>
  <sheetData>
    <row r="1" ht="12.75">
      <c r="J1" s="5" t="s">
        <v>421</v>
      </c>
    </row>
    <row r="2" spans="5:6" ht="12.75">
      <c r="E2" s="4"/>
      <c r="F2" s="4"/>
    </row>
    <row r="3" spans="2:10" ht="26.25" customHeight="1">
      <c r="B3" s="60" t="s">
        <v>325</v>
      </c>
      <c r="C3" s="60"/>
      <c r="D3" s="60"/>
      <c r="E3" s="60"/>
      <c r="F3" s="60"/>
      <c r="G3" s="60"/>
      <c r="H3" s="60"/>
      <c r="I3" s="60"/>
      <c r="J3" s="60"/>
    </row>
    <row r="5" ht="12.75">
      <c r="J5" s="4" t="s">
        <v>0</v>
      </c>
    </row>
    <row r="6" spans="2:10" ht="30" customHeight="1">
      <c r="B6" s="68" t="s">
        <v>345</v>
      </c>
      <c r="C6" s="66" t="s">
        <v>1</v>
      </c>
      <c r="D6" s="6" t="s">
        <v>277</v>
      </c>
      <c r="E6" s="6" t="s">
        <v>275</v>
      </c>
      <c r="F6" s="66" t="s">
        <v>402</v>
      </c>
      <c r="G6" s="62" t="s">
        <v>326</v>
      </c>
      <c r="H6" s="63"/>
      <c r="I6" s="64" t="s">
        <v>329</v>
      </c>
      <c r="J6" s="65"/>
    </row>
    <row r="7" spans="2:10" ht="12.75">
      <c r="B7" s="69"/>
      <c r="C7" s="67"/>
      <c r="D7" s="6"/>
      <c r="E7" s="6"/>
      <c r="F7" s="67"/>
      <c r="G7" s="6" t="s">
        <v>327</v>
      </c>
      <c r="H7" s="7" t="s">
        <v>328</v>
      </c>
      <c r="I7" s="6" t="s">
        <v>327</v>
      </c>
      <c r="J7" s="7" t="s">
        <v>328</v>
      </c>
    </row>
    <row r="9" spans="1:10" ht="12.75" customHeight="1">
      <c r="A9" s="1" t="s">
        <v>2</v>
      </c>
      <c r="D9" s="3" t="s">
        <v>3</v>
      </c>
      <c r="E9" s="3" t="s">
        <v>4</v>
      </c>
      <c r="F9" s="20"/>
      <c r="G9" s="21"/>
      <c r="H9" s="20"/>
      <c r="I9" s="20"/>
      <c r="J9" s="20"/>
    </row>
    <row r="10" spans="1:10" ht="12.75">
      <c r="A10" s="1" t="s">
        <v>5</v>
      </c>
      <c r="B10" s="26" t="s">
        <v>6</v>
      </c>
      <c r="C10" s="8" t="s">
        <v>403</v>
      </c>
      <c r="D10" s="9">
        <f>SUM(D12,D100)</f>
        <v>419710366</v>
      </c>
      <c r="E10" s="9">
        <f>SUM(E12,E100)</f>
        <v>455653138</v>
      </c>
      <c r="F10" s="35">
        <v>529783632</v>
      </c>
      <c r="G10" s="46">
        <f>SUM(G12,G100)</f>
        <v>556065736</v>
      </c>
      <c r="H10" s="35">
        <f>SUM(H12,H100)</f>
        <v>454326397</v>
      </c>
      <c r="I10" s="46">
        <f>SUM(I12,I100)</f>
        <v>618936664</v>
      </c>
      <c r="J10" s="35">
        <f>SUM(J12,J100)</f>
        <v>458073147</v>
      </c>
    </row>
    <row r="11" spans="6:10" ht="12.75">
      <c r="F11" s="20"/>
      <c r="G11" s="21"/>
      <c r="H11" s="20"/>
      <c r="I11" s="20"/>
      <c r="J11" s="20"/>
    </row>
    <row r="12" spans="1:10" ht="12.75">
      <c r="A12" s="1" t="s">
        <v>7</v>
      </c>
      <c r="B12" s="26" t="s">
        <v>6</v>
      </c>
      <c r="C12" s="2" t="s">
        <v>8</v>
      </c>
      <c r="D12" s="3">
        <f aca="true" t="shared" si="0" ref="D12:J12">SUM(D14,D53)</f>
        <v>274816135</v>
      </c>
      <c r="E12" s="3">
        <f t="shared" si="0"/>
        <v>297854797</v>
      </c>
      <c r="F12" s="20">
        <f t="shared" si="0"/>
        <v>321835387</v>
      </c>
      <c r="G12" s="21">
        <f t="shared" si="0"/>
        <v>324209688</v>
      </c>
      <c r="H12" s="20">
        <f t="shared" si="0"/>
        <v>296891208</v>
      </c>
      <c r="I12" s="20">
        <f t="shared" si="0"/>
        <v>393094938</v>
      </c>
      <c r="J12" s="20">
        <f t="shared" si="0"/>
        <v>298431280</v>
      </c>
    </row>
    <row r="13" spans="6:10" ht="12.75">
      <c r="F13" s="20"/>
      <c r="G13" s="21"/>
      <c r="H13" s="20"/>
      <c r="I13" s="20"/>
      <c r="J13" s="20"/>
    </row>
    <row r="14" spans="1:10" ht="12.75">
      <c r="A14" s="1" t="s">
        <v>9</v>
      </c>
      <c r="B14" s="26" t="s">
        <v>6</v>
      </c>
      <c r="C14" s="8" t="s">
        <v>10</v>
      </c>
      <c r="D14" s="9">
        <f aca="true" t="shared" si="1" ref="D14:J14">SUM(D16,D48)</f>
        <v>231042625</v>
      </c>
      <c r="E14" s="9">
        <f t="shared" si="1"/>
        <v>251754339</v>
      </c>
      <c r="F14" s="35">
        <f t="shared" si="1"/>
        <v>272018770</v>
      </c>
      <c r="G14" s="46">
        <f t="shared" si="1"/>
        <v>275126625</v>
      </c>
      <c r="H14" s="35">
        <f t="shared" si="1"/>
        <v>251388367</v>
      </c>
      <c r="I14" s="35">
        <f t="shared" si="1"/>
        <v>271263407</v>
      </c>
      <c r="J14" s="35">
        <f t="shared" si="1"/>
        <v>245804465</v>
      </c>
    </row>
    <row r="15" spans="6:10" ht="12.75">
      <c r="F15" s="20"/>
      <c r="G15" s="21"/>
      <c r="H15" s="20"/>
      <c r="I15" s="20"/>
      <c r="J15" s="20"/>
    </row>
    <row r="16" spans="1:10" ht="12.75">
      <c r="A16" s="1" t="s">
        <v>11</v>
      </c>
      <c r="B16" s="26" t="s">
        <v>6</v>
      </c>
      <c r="C16" s="8" t="s">
        <v>12</v>
      </c>
      <c r="D16" s="9">
        <f aca="true" t="shared" si="2" ref="D16:J16">SUM(D18,D37)</f>
        <v>229867030</v>
      </c>
      <c r="E16" s="9">
        <f t="shared" si="2"/>
        <v>250554436</v>
      </c>
      <c r="F16" s="35">
        <f t="shared" si="2"/>
        <v>270283061</v>
      </c>
      <c r="G16" s="46">
        <f t="shared" si="2"/>
        <v>273342188</v>
      </c>
      <c r="H16" s="35">
        <f t="shared" si="2"/>
        <v>250099663</v>
      </c>
      <c r="I16" s="35">
        <f t="shared" si="2"/>
        <v>269486648</v>
      </c>
      <c r="J16" s="35">
        <f t="shared" si="2"/>
        <v>244521579</v>
      </c>
    </row>
    <row r="17" spans="6:10" ht="12.75">
      <c r="F17" s="20"/>
      <c r="G17" s="21"/>
      <c r="H17" s="20"/>
      <c r="I17" s="20"/>
      <c r="J17" s="20"/>
    </row>
    <row r="18" spans="1:10" ht="12.75">
      <c r="A18" s="1" t="s">
        <v>13</v>
      </c>
      <c r="B18" s="27" t="s">
        <v>14</v>
      </c>
      <c r="C18" s="8" t="s">
        <v>15</v>
      </c>
      <c r="D18" s="9">
        <f>185864180+23386</f>
        <v>185887566</v>
      </c>
      <c r="E18" s="9">
        <v>203481859</v>
      </c>
      <c r="F18" s="46">
        <v>224039082</v>
      </c>
      <c r="G18" s="46">
        <f>SUM(G19,G20,G21,G25-G33-G29)</f>
        <v>226689866</v>
      </c>
      <c r="H18" s="35">
        <f>203518258</f>
        <v>203518258</v>
      </c>
      <c r="I18" s="46">
        <f>SUM(I19,I20,I21,I25-I33-I29)</f>
        <v>226597189</v>
      </c>
      <c r="J18" s="35">
        <v>203595185</v>
      </c>
    </row>
    <row r="19" spans="3:10" ht="25.5">
      <c r="C19" s="57" t="s">
        <v>418</v>
      </c>
      <c r="D19" s="12" t="s">
        <v>276</v>
      </c>
      <c r="E19" s="12" t="s">
        <v>276</v>
      </c>
      <c r="F19" s="47">
        <v>5230684</v>
      </c>
      <c r="G19" s="21">
        <f>1524183+12</f>
        <v>1524195</v>
      </c>
      <c r="H19" s="20">
        <f>1055234-4</f>
        <v>1055230</v>
      </c>
      <c r="I19" s="20">
        <v>1494755</v>
      </c>
      <c r="J19" s="20">
        <v>872392</v>
      </c>
    </row>
    <row r="20" spans="3:10" ht="25.5">
      <c r="C20" s="14" t="s">
        <v>331</v>
      </c>
      <c r="D20" s="12" t="s">
        <v>276</v>
      </c>
      <c r="E20" s="3">
        <v>107500</v>
      </c>
      <c r="F20" s="20">
        <v>105686664</v>
      </c>
      <c r="G20" s="21">
        <f>116900922-12</f>
        <v>116900910</v>
      </c>
      <c r="H20" s="21" t="s">
        <v>276</v>
      </c>
      <c r="I20" s="20">
        <v>117197613</v>
      </c>
      <c r="J20" s="21" t="s">
        <v>276</v>
      </c>
    </row>
    <row r="21" spans="3:10" ht="12.75">
      <c r="C21" s="2" t="s">
        <v>330</v>
      </c>
      <c r="D21" s="12"/>
      <c r="F21" s="20">
        <v>135781</v>
      </c>
      <c r="G21" s="21">
        <v>176722</v>
      </c>
      <c r="H21" s="20">
        <f>165751+1374+4</f>
        <v>167129</v>
      </c>
      <c r="I21" s="20">
        <v>176696</v>
      </c>
      <c r="J21" s="20">
        <v>165435</v>
      </c>
    </row>
    <row r="22" spans="3:10" ht="12.75">
      <c r="C22" s="13" t="s">
        <v>385</v>
      </c>
      <c r="D22" s="12"/>
      <c r="F22" s="48">
        <v>0</v>
      </c>
      <c r="G22" s="49">
        <v>14418</v>
      </c>
      <c r="H22" s="48">
        <v>18357</v>
      </c>
      <c r="I22" s="48">
        <v>14418</v>
      </c>
      <c r="J22" s="48">
        <v>18357</v>
      </c>
    </row>
    <row r="23" spans="3:10" ht="12.75">
      <c r="C23" s="13" t="s">
        <v>386</v>
      </c>
      <c r="D23" s="12"/>
      <c r="F23" s="48">
        <v>0</v>
      </c>
      <c r="G23" s="49">
        <v>9788</v>
      </c>
      <c r="H23" s="48">
        <v>10046</v>
      </c>
      <c r="I23" s="48">
        <v>9788</v>
      </c>
      <c r="J23" s="48">
        <v>10046</v>
      </c>
    </row>
    <row r="24" spans="3:10" ht="12.75">
      <c r="C24" s="13" t="s">
        <v>387</v>
      </c>
      <c r="D24" s="12"/>
      <c r="F24" s="48">
        <v>1100</v>
      </c>
      <c r="G24" s="49">
        <v>1108</v>
      </c>
      <c r="H24" s="48">
        <v>871</v>
      </c>
      <c r="I24" s="48">
        <v>1108</v>
      </c>
      <c r="J24" s="48">
        <v>871</v>
      </c>
    </row>
    <row r="25" spans="3:10" ht="12.75">
      <c r="C25" s="2" t="s">
        <v>416</v>
      </c>
      <c r="D25" s="12"/>
      <c r="F25" s="20">
        <v>147479912</v>
      </c>
      <c r="G25" s="21">
        <v>152028221</v>
      </c>
      <c r="H25" s="21" t="s">
        <v>276</v>
      </c>
      <c r="I25" s="20">
        <v>152028221</v>
      </c>
      <c r="J25" s="21" t="s">
        <v>276</v>
      </c>
    </row>
    <row r="26" spans="3:10" ht="12.75">
      <c r="C26" s="13" t="s">
        <v>415</v>
      </c>
      <c r="D26" s="12"/>
      <c r="F26" s="48">
        <v>134981929</v>
      </c>
      <c r="G26" s="49">
        <v>136968899</v>
      </c>
      <c r="H26" s="21" t="s">
        <v>276</v>
      </c>
      <c r="I26" s="48">
        <v>136968899</v>
      </c>
      <c r="J26" s="21" t="s">
        <v>276</v>
      </c>
    </row>
    <row r="27" spans="3:10" ht="12.75">
      <c r="C27" s="13" t="s">
        <v>386</v>
      </c>
      <c r="D27" s="12"/>
      <c r="F27" s="48">
        <v>5574558</v>
      </c>
      <c r="G27" s="49">
        <v>8239851</v>
      </c>
      <c r="H27" s="21" t="s">
        <v>276</v>
      </c>
      <c r="I27" s="48">
        <v>8239851</v>
      </c>
      <c r="J27" s="21" t="s">
        <v>276</v>
      </c>
    </row>
    <row r="28" spans="3:10" ht="12.75">
      <c r="C28" s="13" t="s">
        <v>387</v>
      </c>
      <c r="D28" s="12"/>
      <c r="F28" s="48">
        <v>6923425</v>
      </c>
      <c r="G28" s="49">
        <v>6819471</v>
      </c>
      <c r="H28" s="21" t="s">
        <v>276</v>
      </c>
      <c r="I28" s="48">
        <v>6819471</v>
      </c>
      <c r="J28" s="21" t="s">
        <v>276</v>
      </c>
    </row>
    <row r="29" spans="3:10" ht="12.75">
      <c r="C29" s="2" t="s">
        <v>414</v>
      </c>
      <c r="D29" s="12"/>
      <c r="F29" s="20">
        <v>103500</v>
      </c>
      <c r="G29" s="21">
        <v>995049</v>
      </c>
      <c r="H29" s="21" t="s">
        <v>276</v>
      </c>
      <c r="I29" s="20">
        <v>995048</v>
      </c>
      <c r="J29" s="21" t="s">
        <v>276</v>
      </c>
    </row>
    <row r="30" spans="3:10" ht="12.75">
      <c r="C30" s="13" t="s">
        <v>415</v>
      </c>
      <c r="D30" s="12"/>
      <c r="F30" s="48">
        <v>0</v>
      </c>
      <c r="G30" s="49">
        <v>781672</v>
      </c>
      <c r="H30" s="21" t="s">
        <v>276</v>
      </c>
      <c r="I30" s="48">
        <v>781672</v>
      </c>
      <c r="J30" s="21" t="s">
        <v>276</v>
      </c>
    </row>
    <row r="31" spans="3:10" ht="12.75">
      <c r="C31" s="13" t="s">
        <v>386</v>
      </c>
      <c r="D31" s="12"/>
      <c r="F31" s="48">
        <v>0</v>
      </c>
      <c r="G31" s="49">
        <v>109822</v>
      </c>
      <c r="H31" s="21" t="s">
        <v>276</v>
      </c>
      <c r="I31" s="48">
        <v>109822</v>
      </c>
      <c r="J31" s="21" t="s">
        <v>276</v>
      </c>
    </row>
    <row r="32" spans="3:10" ht="12.75">
      <c r="C32" s="13" t="s">
        <v>387</v>
      </c>
      <c r="D32" s="12"/>
      <c r="F32" s="48">
        <v>103500</v>
      </c>
      <c r="G32" s="49">
        <v>103555</v>
      </c>
      <c r="H32" s="21" t="s">
        <v>276</v>
      </c>
      <c r="I32" s="48">
        <v>103554</v>
      </c>
      <c r="J32" s="21" t="s">
        <v>276</v>
      </c>
    </row>
    <row r="33" spans="3:10" ht="26.25" customHeight="1">
      <c r="C33" s="14" t="s">
        <v>417</v>
      </c>
      <c r="F33" s="20">
        <v>40301166</v>
      </c>
      <c r="G33" s="21">
        <v>42945133</v>
      </c>
      <c r="H33" s="21" t="s">
        <v>276</v>
      </c>
      <c r="I33" s="20">
        <v>43305048</v>
      </c>
      <c r="J33" s="21" t="s">
        <v>276</v>
      </c>
    </row>
    <row r="34" spans="3:10" ht="12.75">
      <c r="C34" s="13" t="s">
        <v>415</v>
      </c>
      <c r="F34" s="48">
        <v>38334868</v>
      </c>
      <c r="G34" s="49">
        <v>38687164</v>
      </c>
      <c r="H34" s="21" t="s">
        <v>276</v>
      </c>
      <c r="I34" s="48">
        <v>39058577</v>
      </c>
      <c r="J34" s="21" t="s">
        <v>276</v>
      </c>
    </row>
    <row r="35" spans="3:10" ht="12.75">
      <c r="C35" s="13" t="s">
        <v>386</v>
      </c>
      <c r="F35" s="48">
        <v>0</v>
      </c>
      <c r="G35" s="49">
        <v>2309742</v>
      </c>
      <c r="H35" s="21" t="s">
        <v>276</v>
      </c>
      <c r="I35" s="48">
        <v>2309742</v>
      </c>
      <c r="J35" s="21" t="s">
        <v>276</v>
      </c>
    </row>
    <row r="36" spans="3:10" ht="12.75">
      <c r="C36" s="13" t="s">
        <v>387</v>
      </c>
      <c r="F36" s="48">
        <v>1966298</v>
      </c>
      <c r="G36" s="49">
        <v>1948227</v>
      </c>
      <c r="H36" s="21" t="s">
        <v>276</v>
      </c>
      <c r="I36" s="48">
        <v>1936729</v>
      </c>
      <c r="J36" s="21" t="s">
        <v>276</v>
      </c>
    </row>
    <row r="37" spans="3:10" ht="12.75">
      <c r="C37" s="8" t="s">
        <v>16</v>
      </c>
      <c r="D37" s="9">
        <f>SUM(D38,D45,D46)</f>
        <v>43979464</v>
      </c>
      <c r="E37" s="9">
        <f>SUM(E38,E45,E46)</f>
        <v>47072577</v>
      </c>
      <c r="F37" s="35">
        <f>SUM(F38,F45:F46)</f>
        <v>46243979</v>
      </c>
      <c r="G37" s="35">
        <f>SUM(G38,G45:G46)</f>
        <v>46652322</v>
      </c>
      <c r="H37" s="35">
        <f>SUM(H38,H45,H46)</f>
        <v>46581405</v>
      </c>
      <c r="I37" s="35">
        <f>SUM(I38,I45:I46)</f>
        <v>42889459</v>
      </c>
      <c r="J37" s="35">
        <f>SUM(J38,J45,J46)</f>
        <v>40926394</v>
      </c>
    </row>
    <row r="38" spans="1:10" ht="12.75">
      <c r="A38" s="1" t="s">
        <v>17</v>
      </c>
      <c r="B38" s="27" t="s">
        <v>18</v>
      </c>
      <c r="C38" s="8" t="s">
        <v>19</v>
      </c>
      <c r="D38" s="9">
        <f>SUM(D39:D42)</f>
        <v>38312338</v>
      </c>
      <c r="E38" s="9">
        <f aca="true" t="shared" si="3" ref="E38:J38">SUM(E39,E42)</f>
        <v>44063159</v>
      </c>
      <c r="F38" s="35">
        <f t="shared" si="3"/>
        <v>45779720</v>
      </c>
      <c r="G38" s="35">
        <f t="shared" si="3"/>
        <v>46168322</v>
      </c>
      <c r="H38" s="35">
        <f t="shared" si="3"/>
        <v>43762637</v>
      </c>
      <c r="I38" s="35">
        <f t="shared" si="3"/>
        <v>46749152</v>
      </c>
      <c r="J38" s="35">
        <f t="shared" si="3"/>
        <v>45342535</v>
      </c>
    </row>
    <row r="39" spans="1:10" ht="12.75">
      <c r="A39" s="1" t="s">
        <v>20</v>
      </c>
      <c r="B39" s="26" t="s">
        <v>21</v>
      </c>
      <c r="C39" s="14" t="s">
        <v>413</v>
      </c>
      <c r="D39" s="15">
        <f>21868559+11162</f>
        <v>21879721</v>
      </c>
      <c r="E39" s="15">
        <v>23651228</v>
      </c>
      <c r="F39" s="20">
        <v>24652558</v>
      </c>
      <c r="G39" s="20">
        <f>SUM(G40:G41)</f>
        <v>24551809</v>
      </c>
      <c r="H39" s="20">
        <v>23137449</v>
      </c>
      <c r="I39" s="20">
        <f>SUM(I40:I41)</f>
        <v>24678342</v>
      </c>
      <c r="J39" s="20">
        <v>24167493</v>
      </c>
    </row>
    <row r="40" spans="2:10" ht="25.5">
      <c r="B40" s="26" t="s">
        <v>332</v>
      </c>
      <c r="C40" s="14" t="s">
        <v>333</v>
      </c>
      <c r="D40" s="15"/>
      <c r="E40" s="15"/>
      <c r="F40" s="48">
        <v>22305064</v>
      </c>
      <c r="G40" s="49">
        <v>22437850</v>
      </c>
      <c r="H40" s="21" t="s">
        <v>276</v>
      </c>
      <c r="I40" s="49">
        <v>23582223</v>
      </c>
      <c r="J40" s="21" t="s">
        <v>276</v>
      </c>
    </row>
    <row r="41" spans="2:10" ht="25.5">
      <c r="B41" s="26" t="s">
        <v>334</v>
      </c>
      <c r="C41" s="14" t="s">
        <v>335</v>
      </c>
      <c r="D41" s="12" t="s">
        <v>276</v>
      </c>
      <c r="E41" s="15">
        <v>410103</v>
      </c>
      <c r="F41" s="48">
        <v>1818135</v>
      </c>
      <c r="G41" s="49">
        <v>2113959</v>
      </c>
      <c r="H41" s="20">
        <v>606708</v>
      </c>
      <c r="I41" s="49">
        <v>1096119</v>
      </c>
      <c r="J41" s="20">
        <v>424496</v>
      </c>
    </row>
    <row r="42" spans="1:10" ht="16.5" customHeight="1">
      <c r="A42" s="1" t="s">
        <v>22</v>
      </c>
      <c r="B42" s="26" t="s">
        <v>23</v>
      </c>
      <c r="C42" s="14" t="s">
        <v>412</v>
      </c>
      <c r="D42" s="3">
        <v>16432617</v>
      </c>
      <c r="E42" s="3">
        <v>20411931</v>
      </c>
      <c r="F42" s="20">
        <v>21127162</v>
      </c>
      <c r="G42" s="20">
        <f>SUM(G43:G44)</f>
        <v>21616513</v>
      </c>
      <c r="H42" s="20">
        <v>20625188</v>
      </c>
      <c r="I42" s="20">
        <f>SUM(I43:I44)</f>
        <v>22070810</v>
      </c>
      <c r="J42" s="20">
        <v>21175042</v>
      </c>
    </row>
    <row r="43" spans="2:10" ht="25.5">
      <c r="B43" s="26" t="s">
        <v>338</v>
      </c>
      <c r="C43" s="14" t="s">
        <v>336</v>
      </c>
      <c r="F43" s="20">
        <v>20633433</v>
      </c>
      <c r="G43" s="21">
        <v>21168731</v>
      </c>
      <c r="H43" s="21" t="s">
        <v>276</v>
      </c>
      <c r="I43" s="20">
        <v>21668508</v>
      </c>
      <c r="J43" s="21" t="s">
        <v>276</v>
      </c>
    </row>
    <row r="44" spans="2:10" ht="25.5">
      <c r="B44" s="26" t="s">
        <v>339</v>
      </c>
      <c r="C44" s="14" t="s">
        <v>337</v>
      </c>
      <c r="D44" s="12" t="s">
        <v>276</v>
      </c>
      <c r="E44" s="15">
        <v>59574</v>
      </c>
      <c r="F44" s="20">
        <v>311003</v>
      </c>
      <c r="G44" s="49">
        <v>447782</v>
      </c>
      <c r="H44" s="20">
        <v>167534</v>
      </c>
      <c r="I44" s="20">
        <v>402302</v>
      </c>
      <c r="J44" s="20">
        <v>62233</v>
      </c>
    </row>
    <row r="45" spans="1:10" ht="12.75">
      <c r="A45" s="1" t="s">
        <v>24</v>
      </c>
      <c r="B45" s="26" t="s">
        <v>25</v>
      </c>
      <c r="C45" s="14" t="s">
        <v>340</v>
      </c>
      <c r="D45" s="3">
        <f>4357005+10370</f>
        <v>4367375</v>
      </c>
      <c r="E45" s="3">
        <v>1763756</v>
      </c>
      <c r="F45" s="20">
        <v>190646</v>
      </c>
      <c r="G45" s="21">
        <v>217183</v>
      </c>
      <c r="H45" s="20">
        <v>1777847</v>
      </c>
      <c r="I45" s="20">
        <v>-4172574</v>
      </c>
      <c r="J45" s="20">
        <v>-3522085</v>
      </c>
    </row>
    <row r="46" spans="1:10" ht="12.75">
      <c r="A46" s="1" t="s">
        <v>26</v>
      </c>
      <c r="B46" s="26" t="s">
        <v>27</v>
      </c>
      <c r="C46" s="14" t="s">
        <v>341</v>
      </c>
      <c r="D46" s="3">
        <f>1298484+1267</f>
        <v>1299751</v>
      </c>
      <c r="E46" s="3">
        <v>1245662</v>
      </c>
      <c r="F46" s="20">
        <v>273613</v>
      </c>
      <c r="G46" s="21">
        <v>266817</v>
      </c>
      <c r="H46" s="20">
        <v>1040921</v>
      </c>
      <c r="I46" s="20">
        <v>312881</v>
      </c>
      <c r="J46" s="20">
        <v>-894056</v>
      </c>
    </row>
    <row r="47" spans="3:10" ht="12.75">
      <c r="C47" s="14"/>
      <c r="F47" s="20"/>
      <c r="G47" s="21"/>
      <c r="H47" s="20"/>
      <c r="I47" s="20"/>
      <c r="J47" s="20"/>
    </row>
    <row r="48" spans="1:10" ht="12.75">
      <c r="A48" s="1" t="s">
        <v>28</v>
      </c>
      <c r="B48" s="26" t="s">
        <v>6</v>
      </c>
      <c r="C48" s="17" t="s">
        <v>29</v>
      </c>
      <c r="D48" s="9">
        <f aca="true" t="shared" si="4" ref="D48:J48">D49</f>
        <v>1175595</v>
      </c>
      <c r="E48" s="9">
        <f t="shared" si="4"/>
        <v>1199903</v>
      </c>
      <c r="F48" s="35">
        <f t="shared" si="4"/>
        <v>1735709</v>
      </c>
      <c r="G48" s="35">
        <f t="shared" si="4"/>
        <v>1784437</v>
      </c>
      <c r="H48" s="35">
        <f t="shared" si="4"/>
        <v>1288704</v>
      </c>
      <c r="I48" s="35">
        <f t="shared" si="4"/>
        <v>1776759</v>
      </c>
      <c r="J48" s="35">
        <f t="shared" si="4"/>
        <v>1282886</v>
      </c>
    </row>
    <row r="49" spans="1:10" ht="12.75">
      <c r="A49" s="1" t="s">
        <v>30</v>
      </c>
      <c r="B49" s="27" t="s">
        <v>31</v>
      </c>
      <c r="C49" s="17" t="s">
        <v>32</v>
      </c>
      <c r="D49" s="3">
        <f aca="true" t="shared" si="5" ref="D49:J49">SUM(D50:D51)</f>
        <v>1175595</v>
      </c>
      <c r="E49" s="3">
        <f t="shared" si="5"/>
        <v>1199903</v>
      </c>
      <c r="F49" s="20">
        <f t="shared" si="5"/>
        <v>1735709</v>
      </c>
      <c r="G49" s="20">
        <f t="shared" si="5"/>
        <v>1784437</v>
      </c>
      <c r="H49" s="20">
        <f t="shared" si="5"/>
        <v>1288704</v>
      </c>
      <c r="I49" s="20">
        <f t="shared" si="5"/>
        <v>1776759</v>
      </c>
      <c r="J49" s="20">
        <f t="shared" si="5"/>
        <v>1282886</v>
      </c>
    </row>
    <row r="50" spans="1:10" ht="12.75">
      <c r="A50" s="1" t="s">
        <v>33</v>
      </c>
      <c r="B50" s="26" t="s">
        <v>34</v>
      </c>
      <c r="C50" s="14" t="s">
        <v>35</v>
      </c>
      <c r="D50" s="3">
        <v>1172456</v>
      </c>
      <c r="E50" s="3">
        <v>1199577</v>
      </c>
      <c r="F50" s="20">
        <v>1735673</v>
      </c>
      <c r="G50" s="21">
        <v>1784249</v>
      </c>
      <c r="H50" s="20">
        <v>1287546</v>
      </c>
      <c r="I50" s="20">
        <v>1776573</v>
      </c>
      <c r="J50" s="20">
        <v>1281996</v>
      </c>
    </row>
    <row r="51" spans="1:10" ht="12.75">
      <c r="A51" s="1" t="s">
        <v>36</v>
      </c>
      <c r="B51" s="26" t="s">
        <v>37</v>
      </c>
      <c r="C51" s="14" t="s">
        <v>38</v>
      </c>
      <c r="D51" s="3">
        <v>3139</v>
      </c>
      <c r="E51" s="3">
        <v>326</v>
      </c>
      <c r="F51" s="20">
        <v>36</v>
      </c>
      <c r="G51" s="21">
        <v>188</v>
      </c>
      <c r="H51" s="20">
        <v>1158</v>
      </c>
      <c r="I51" s="20">
        <v>186</v>
      </c>
      <c r="J51" s="20">
        <v>890</v>
      </c>
    </row>
    <row r="52" spans="3:10" ht="12.75">
      <c r="C52" s="14"/>
      <c r="F52" s="20"/>
      <c r="G52" s="21"/>
      <c r="H52" s="20"/>
      <c r="I52" s="20"/>
      <c r="J52" s="20"/>
    </row>
    <row r="53" spans="1:10" ht="12.75">
      <c r="A53" s="1" t="s">
        <v>39</v>
      </c>
      <c r="B53" s="26" t="s">
        <v>6</v>
      </c>
      <c r="C53" s="17" t="s">
        <v>411</v>
      </c>
      <c r="D53" s="9">
        <f>SUM(D55,D61,D80,D82,D92,D98)</f>
        <v>43773510</v>
      </c>
      <c r="E53" s="9">
        <f>SUM(E55,E61,E80,E82,E92,E98)</f>
        <v>46100458</v>
      </c>
      <c r="F53" s="35">
        <v>49816617</v>
      </c>
      <c r="G53" s="35">
        <f>SUM(G55,G61,G80,G82,G92,G98)</f>
        <v>49083063</v>
      </c>
      <c r="H53" s="35">
        <f>SUM(H55,H61,H80,H82,H92,H98)</f>
        <v>45502841</v>
      </c>
      <c r="I53" s="35">
        <f>SUM(I55,I61,I80,I82,I92)</f>
        <v>121831531</v>
      </c>
      <c r="J53" s="35">
        <f>SUM(J55,J61,J80,J82,J92,J98)</f>
        <v>52626815</v>
      </c>
    </row>
    <row r="54" spans="3:10" ht="12.75">
      <c r="C54" s="17"/>
      <c r="D54" s="9"/>
      <c r="E54" s="9"/>
      <c r="F54" s="35"/>
      <c r="G54" s="46"/>
      <c r="H54" s="20"/>
      <c r="I54" s="20"/>
      <c r="J54" s="20"/>
    </row>
    <row r="55" spans="1:10" ht="12.75">
      <c r="A55" s="1" t="s">
        <v>40</v>
      </c>
      <c r="B55" s="27" t="s">
        <v>41</v>
      </c>
      <c r="C55" s="17" t="s">
        <v>410</v>
      </c>
      <c r="D55" s="9">
        <f>SUM(D56:D58)</f>
        <v>369208</v>
      </c>
      <c r="E55" s="9">
        <f>SUM(E56:E59)</f>
        <v>435312</v>
      </c>
      <c r="F55" s="35">
        <v>483285</v>
      </c>
      <c r="G55" s="35">
        <f>SUM(G56:G59)</f>
        <v>330021</v>
      </c>
      <c r="H55" s="35">
        <f>SUM(H56:H59)</f>
        <v>425651</v>
      </c>
      <c r="I55" s="35">
        <f>SUM(I56:I59)</f>
        <v>412711</v>
      </c>
      <c r="J55" s="35">
        <f>SUM(J56:J59)</f>
        <v>504775</v>
      </c>
    </row>
    <row r="56" spans="1:10" ht="25.5">
      <c r="A56" s="1" t="s">
        <v>42</v>
      </c>
      <c r="B56" s="26" t="s">
        <v>43</v>
      </c>
      <c r="C56" s="14" t="s">
        <v>44</v>
      </c>
      <c r="D56" s="3">
        <v>116100</v>
      </c>
      <c r="E56" s="3">
        <v>187600</v>
      </c>
      <c r="F56" s="20">
        <v>478556</v>
      </c>
      <c r="G56" s="21">
        <v>330021</v>
      </c>
      <c r="H56" s="20">
        <v>185837</v>
      </c>
      <c r="I56" s="20">
        <v>412711</v>
      </c>
      <c r="J56" s="20">
        <v>264406</v>
      </c>
    </row>
    <row r="57" spans="1:10" ht="25.5">
      <c r="A57" s="1" t="s">
        <v>45</v>
      </c>
      <c r="B57" s="26" t="s">
        <v>46</v>
      </c>
      <c r="C57" s="14" t="s">
        <v>47</v>
      </c>
      <c r="D57" s="3">
        <v>250041</v>
      </c>
      <c r="E57" s="3">
        <v>219600</v>
      </c>
      <c r="F57" s="21" t="s">
        <v>276</v>
      </c>
      <c r="G57" s="21" t="s">
        <v>276</v>
      </c>
      <c r="H57" s="20">
        <v>211427</v>
      </c>
      <c r="I57" s="21" t="s">
        <v>276</v>
      </c>
      <c r="J57" s="20">
        <v>211982</v>
      </c>
    </row>
    <row r="58" spans="1:10" ht="12" customHeight="1">
      <c r="A58" s="1" t="s">
        <v>48</v>
      </c>
      <c r="B58" s="26" t="s">
        <v>49</v>
      </c>
      <c r="C58" s="14" t="s">
        <v>50</v>
      </c>
      <c r="D58" s="3">
        <v>3067</v>
      </c>
      <c r="E58" s="3">
        <v>1365</v>
      </c>
      <c r="F58" s="21" t="s">
        <v>276</v>
      </c>
      <c r="G58" s="21" t="s">
        <v>276</v>
      </c>
      <c r="H58" s="20">
        <v>1365</v>
      </c>
      <c r="I58" s="21" t="s">
        <v>276</v>
      </c>
      <c r="J58" s="20">
        <v>1365</v>
      </c>
    </row>
    <row r="59" spans="2:10" ht="12.75">
      <c r="B59" s="26" t="s">
        <v>289</v>
      </c>
      <c r="C59" s="14" t="s">
        <v>283</v>
      </c>
      <c r="D59" s="12" t="s">
        <v>276</v>
      </c>
      <c r="E59" s="3">
        <v>26747</v>
      </c>
      <c r="F59" s="21" t="s">
        <v>276</v>
      </c>
      <c r="G59" s="21" t="s">
        <v>276</v>
      </c>
      <c r="H59" s="20">
        <v>27022</v>
      </c>
      <c r="I59" s="21" t="s">
        <v>276</v>
      </c>
      <c r="J59" s="20">
        <v>27022</v>
      </c>
    </row>
    <row r="60" spans="2:10" ht="13.5">
      <c r="B60" s="19"/>
      <c r="C60" s="11"/>
      <c r="D60" s="18"/>
      <c r="E60" s="18"/>
      <c r="F60" s="50"/>
      <c r="G60" s="51"/>
      <c r="H60" s="20"/>
      <c r="I60" s="20"/>
      <c r="J60" s="20"/>
    </row>
    <row r="61" spans="1:10" ht="12.75">
      <c r="A61" s="1" t="s">
        <v>51</v>
      </c>
      <c r="B61" s="27" t="s">
        <v>52</v>
      </c>
      <c r="C61" s="17" t="s">
        <v>409</v>
      </c>
      <c r="D61" s="9">
        <f>SUM(D62,D65,D66,D69,D77,D78)</f>
        <v>29321137</v>
      </c>
      <c r="E61" s="9">
        <f>SUM(E62,E65,E66,E69,E77,E78)</f>
        <v>29731750</v>
      </c>
      <c r="F61" s="35">
        <v>30971541</v>
      </c>
      <c r="G61" s="35">
        <f>SUM(G62,G65,G66,G69,G77)</f>
        <v>30720404</v>
      </c>
      <c r="H61" s="35">
        <f>SUM(H62,H65,H66,H69,H77,H78)</f>
        <v>29679292</v>
      </c>
      <c r="I61" s="35">
        <f>SUM(I62,I65,I66,I69,I77)</f>
        <v>31972622</v>
      </c>
      <c r="J61" s="35">
        <f>SUM(J62,J65,J66,J69,J77,J78)</f>
        <v>30874115</v>
      </c>
    </row>
    <row r="62" spans="1:10" ht="25.5">
      <c r="A62" s="1" t="s">
        <v>53</v>
      </c>
      <c r="B62" s="26" t="s">
        <v>54</v>
      </c>
      <c r="C62" s="14" t="s">
        <v>408</v>
      </c>
      <c r="D62" s="3">
        <f>SUM(D63:D64)</f>
        <v>393565</v>
      </c>
      <c r="E62" s="3">
        <f>SUM(E63:E64)</f>
        <v>331642</v>
      </c>
      <c r="F62" s="20">
        <v>278305</v>
      </c>
      <c r="G62" s="20">
        <f>SUM(G63:G64)</f>
        <v>300124</v>
      </c>
      <c r="H62" s="20">
        <f>SUM(H63:H64)</f>
        <v>319956</v>
      </c>
      <c r="I62" s="20">
        <f>SUM(I63:I64)</f>
        <v>297926</v>
      </c>
      <c r="J62" s="20">
        <f>SUM(J63:J64)</f>
        <v>319228</v>
      </c>
    </row>
    <row r="63" spans="1:10" ht="12.75">
      <c r="A63" s="1" t="s">
        <v>55</v>
      </c>
      <c r="B63" s="26" t="s">
        <v>56</v>
      </c>
      <c r="C63" s="11" t="s">
        <v>57</v>
      </c>
      <c r="D63" s="3">
        <f>164774+120</f>
        <v>164894</v>
      </c>
      <c r="E63" s="3">
        <v>162331</v>
      </c>
      <c r="F63" s="20">
        <v>142461</v>
      </c>
      <c r="G63" s="21">
        <v>138219</v>
      </c>
      <c r="H63" s="20">
        <v>152301</v>
      </c>
      <c r="I63" s="20">
        <v>135564</v>
      </c>
      <c r="J63" s="20">
        <v>151778</v>
      </c>
    </row>
    <row r="64" spans="1:10" ht="25.5">
      <c r="A64" s="1" t="s">
        <v>58</v>
      </c>
      <c r="B64" s="26" t="s">
        <v>59</v>
      </c>
      <c r="C64" s="11" t="s">
        <v>60</v>
      </c>
      <c r="D64" s="3">
        <f>228581+90</f>
        <v>228671</v>
      </c>
      <c r="E64" s="3">
        <v>169311</v>
      </c>
      <c r="F64" s="20">
        <v>134165</v>
      </c>
      <c r="G64" s="21">
        <v>161905</v>
      </c>
      <c r="H64" s="20">
        <v>167655</v>
      </c>
      <c r="I64" s="20">
        <v>162362</v>
      </c>
      <c r="J64" s="20">
        <v>167450</v>
      </c>
    </row>
    <row r="65" spans="1:10" ht="38.25">
      <c r="A65" s="1" t="s">
        <v>61</v>
      </c>
      <c r="B65" s="26" t="s">
        <v>62</v>
      </c>
      <c r="C65" s="14" t="s">
        <v>342</v>
      </c>
      <c r="D65" s="3">
        <v>52086</v>
      </c>
      <c r="E65" s="3">
        <v>37566</v>
      </c>
      <c r="F65" s="20">
        <v>33557</v>
      </c>
      <c r="G65" s="21">
        <v>34494</v>
      </c>
      <c r="H65" s="20">
        <v>37435</v>
      </c>
      <c r="I65" s="20">
        <v>35075</v>
      </c>
      <c r="J65" s="20">
        <v>37775</v>
      </c>
    </row>
    <row r="66" spans="1:10" ht="25.5">
      <c r="A66" s="1" t="s">
        <v>63</v>
      </c>
      <c r="B66" s="26" t="s">
        <v>64</v>
      </c>
      <c r="C66" s="14" t="s">
        <v>407</v>
      </c>
      <c r="D66" s="3">
        <v>475567</v>
      </c>
      <c r="E66" s="3">
        <v>517573</v>
      </c>
      <c r="F66" s="20">
        <v>1348859</v>
      </c>
      <c r="G66" s="20">
        <f>SUM(G67:G68)</f>
        <v>1577375</v>
      </c>
      <c r="H66" s="20">
        <v>488408</v>
      </c>
      <c r="I66" s="20">
        <f>SUM(I67:I68)</f>
        <v>1373904</v>
      </c>
      <c r="J66" s="20">
        <v>504371</v>
      </c>
    </row>
    <row r="67" spans="2:10" ht="16.5" customHeight="1">
      <c r="B67" s="19" t="s">
        <v>344</v>
      </c>
      <c r="C67" s="11" t="s">
        <v>346</v>
      </c>
      <c r="D67" s="15"/>
      <c r="E67" s="15"/>
      <c r="F67" s="48">
        <v>754725</v>
      </c>
      <c r="G67" s="49">
        <v>1111707</v>
      </c>
      <c r="H67" s="49" t="s">
        <v>276</v>
      </c>
      <c r="I67" s="48">
        <v>795594</v>
      </c>
      <c r="J67" s="49" t="s">
        <v>276</v>
      </c>
    </row>
    <row r="68" spans="2:10" ht="12.75">
      <c r="B68" s="19" t="s">
        <v>343</v>
      </c>
      <c r="C68" s="11" t="s">
        <v>65</v>
      </c>
      <c r="D68" s="15"/>
      <c r="E68" s="15"/>
      <c r="F68" s="48">
        <v>462193</v>
      </c>
      <c r="G68" s="49">
        <v>465668</v>
      </c>
      <c r="H68" s="49" t="s">
        <v>276</v>
      </c>
      <c r="I68" s="48">
        <v>578310</v>
      </c>
      <c r="J68" s="49" t="s">
        <v>276</v>
      </c>
    </row>
    <row r="69" spans="1:10" ht="25.5">
      <c r="A69" s="1" t="s">
        <v>66</v>
      </c>
      <c r="B69" s="54" t="s">
        <v>67</v>
      </c>
      <c r="C69" s="55" t="s">
        <v>406</v>
      </c>
      <c r="D69" s="28">
        <f>25819498+4167-417</f>
        <v>25823248</v>
      </c>
      <c r="E69" s="28">
        <v>26463925</v>
      </c>
      <c r="F69" s="56">
        <v>27770642</v>
      </c>
      <c r="G69" s="35">
        <f>SUM(G70:G76)</f>
        <v>27480134</v>
      </c>
      <c r="H69" s="35">
        <v>26350647</v>
      </c>
      <c r="I69" s="35">
        <f>SUM(I70:I76)</f>
        <v>28619297</v>
      </c>
      <c r="J69" s="35">
        <v>27411561</v>
      </c>
    </row>
    <row r="70" spans="2:10" ht="12.75">
      <c r="B70" s="29" t="s">
        <v>347</v>
      </c>
      <c r="C70" s="30" t="s">
        <v>348</v>
      </c>
      <c r="D70" s="28"/>
      <c r="E70" s="28"/>
      <c r="F70" s="52">
        <v>3855504</v>
      </c>
      <c r="G70" s="21">
        <v>4083558</v>
      </c>
      <c r="H70" s="49" t="s">
        <v>276</v>
      </c>
      <c r="I70" s="20">
        <v>4146644</v>
      </c>
      <c r="J70" s="49" t="s">
        <v>276</v>
      </c>
    </row>
    <row r="71" spans="2:10" ht="25.5">
      <c r="B71" s="31" t="s">
        <v>349</v>
      </c>
      <c r="C71" s="32" t="s">
        <v>350</v>
      </c>
      <c r="D71" s="28"/>
      <c r="E71" s="28"/>
      <c r="F71" s="52">
        <v>1173955</v>
      </c>
      <c r="G71" s="21">
        <v>1401530</v>
      </c>
      <c r="H71" s="49" t="s">
        <v>276</v>
      </c>
      <c r="I71" s="20">
        <v>1390597</v>
      </c>
      <c r="J71" s="49" t="s">
        <v>276</v>
      </c>
    </row>
    <row r="72" spans="2:10" ht="25.5">
      <c r="B72" s="31" t="s">
        <v>351</v>
      </c>
      <c r="C72" s="32" t="s">
        <v>352</v>
      </c>
      <c r="D72" s="28"/>
      <c r="E72" s="28"/>
      <c r="F72" s="52">
        <v>155284</v>
      </c>
      <c r="G72" s="21">
        <v>165047</v>
      </c>
      <c r="H72" s="49" t="s">
        <v>276</v>
      </c>
      <c r="I72" s="20">
        <v>156213</v>
      </c>
      <c r="J72" s="49" t="s">
        <v>276</v>
      </c>
    </row>
    <row r="73" spans="2:10" ht="12.75">
      <c r="B73" s="29" t="s">
        <v>353</v>
      </c>
      <c r="C73" s="33" t="s">
        <v>354</v>
      </c>
      <c r="D73" s="28"/>
      <c r="E73" s="28"/>
      <c r="F73" s="52">
        <v>5184953</v>
      </c>
      <c r="G73" s="21">
        <v>5360150</v>
      </c>
      <c r="H73" s="49" t="s">
        <v>276</v>
      </c>
      <c r="I73" s="20">
        <v>5542669</v>
      </c>
      <c r="J73" s="49" t="s">
        <v>276</v>
      </c>
    </row>
    <row r="74" spans="2:10" ht="25.5">
      <c r="B74" s="29" t="s">
        <v>359</v>
      </c>
      <c r="C74" s="33" t="s">
        <v>356</v>
      </c>
      <c r="D74" s="28"/>
      <c r="E74" s="28"/>
      <c r="F74" s="52">
        <v>9870269</v>
      </c>
      <c r="G74" s="21">
        <v>9272008</v>
      </c>
      <c r="H74" s="49"/>
      <c r="I74" s="20">
        <v>9856449</v>
      </c>
      <c r="J74" s="49"/>
    </row>
    <row r="75" spans="2:10" ht="12.75">
      <c r="B75" s="31" t="s">
        <v>355</v>
      </c>
      <c r="C75" s="33" t="s">
        <v>358</v>
      </c>
      <c r="D75" s="28"/>
      <c r="E75" s="28"/>
      <c r="F75" s="53">
        <v>101150</v>
      </c>
      <c r="G75" s="21">
        <v>102227</v>
      </c>
      <c r="H75" s="49" t="s">
        <v>276</v>
      </c>
      <c r="I75" s="20">
        <v>161538</v>
      </c>
      <c r="J75" s="49" t="s">
        <v>276</v>
      </c>
    </row>
    <row r="76" spans="2:10" ht="25.5">
      <c r="B76" s="29" t="s">
        <v>357</v>
      </c>
      <c r="C76" s="33" t="s">
        <v>360</v>
      </c>
      <c r="D76" s="28"/>
      <c r="E76" s="28"/>
      <c r="F76" s="52">
        <v>6459251</v>
      </c>
      <c r="G76" s="21">
        <v>7095614</v>
      </c>
      <c r="H76" s="49" t="s">
        <v>276</v>
      </c>
      <c r="I76" s="20">
        <v>7365187</v>
      </c>
      <c r="J76" s="49" t="s">
        <v>276</v>
      </c>
    </row>
    <row r="77" spans="1:10" ht="25.5">
      <c r="A77" s="1" t="s">
        <v>68</v>
      </c>
      <c r="B77" s="26" t="s">
        <v>69</v>
      </c>
      <c r="C77" s="14" t="s">
        <v>70</v>
      </c>
      <c r="D77" s="3">
        <v>1740316</v>
      </c>
      <c r="E77" s="3">
        <v>1710172</v>
      </c>
      <c r="F77" s="20">
        <v>1569191</v>
      </c>
      <c r="G77" s="21">
        <v>1328277</v>
      </c>
      <c r="H77" s="20">
        <v>1777483</v>
      </c>
      <c r="I77" s="20">
        <v>1646420</v>
      </c>
      <c r="J77" s="20">
        <v>1895660</v>
      </c>
    </row>
    <row r="78" spans="1:10" ht="12.75">
      <c r="A78" s="1" t="s">
        <v>71</v>
      </c>
      <c r="B78" s="26" t="s">
        <v>72</v>
      </c>
      <c r="C78" s="14" t="s">
        <v>73</v>
      </c>
      <c r="D78" s="3">
        <v>836355</v>
      </c>
      <c r="E78" s="3">
        <v>670872</v>
      </c>
      <c r="F78" s="49" t="s">
        <v>276</v>
      </c>
      <c r="G78" s="49" t="s">
        <v>276</v>
      </c>
      <c r="H78" s="20">
        <v>705363</v>
      </c>
      <c r="I78" s="49" t="s">
        <v>276</v>
      </c>
      <c r="J78" s="20">
        <v>705520</v>
      </c>
    </row>
    <row r="79" spans="3:10" ht="12.75">
      <c r="C79" s="14"/>
      <c r="F79" s="20"/>
      <c r="G79" s="21"/>
      <c r="H79" s="20"/>
      <c r="I79" s="20"/>
      <c r="J79" s="20"/>
    </row>
    <row r="80" spans="1:10" ht="12.75">
      <c r="A80" s="1" t="s">
        <v>74</v>
      </c>
      <c r="B80" s="27" t="s">
        <v>75</v>
      </c>
      <c r="C80" s="17" t="s">
        <v>76</v>
      </c>
      <c r="D80" s="9">
        <f>291909+1</f>
        <v>291910</v>
      </c>
      <c r="E80" s="9">
        <v>263666</v>
      </c>
      <c r="F80" s="35">
        <v>614135</v>
      </c>
      <c r="G80" s="46">
        <v>688725</v>
      </c>
      <c r="H80" s="35">
        <v>341135</v>
      </c>
      <c r="I80" s="35">
        <v>697653</v>
      </c>
      <c r="J80" s="35">
        <v>360467</v>
      </c>
    </row>
    <row r="81" spans="3:10" ht="12.75">
      <c r="C81" s="17"/>
      <c r="D81" s="9"/>
      <c r="E81" s="9"/>
      <c r="F81" s="35"/>
      <c r="G81" s="46"/>
      <c r="H81" s="20"/>
      <c r="I81" s="20"/>
      <c r="J81" s="20"/>
    </row>
    <row r="82" spans="1:10" ht="12.75">
      <c r="A82" s="1" t="s">
        <v>77</v>
      </c>
      <c r="B82" s="27" t="s">
        <v>78</v>
      </c>
      <c r="C82" s="17" t="s">
        <v>405</v>
      </c>
      <c r="D82" s="9">
        <f>SUM(D83:D89)</f>
        <v>13062659</v>
      </c>
      <c r="E82" s="9">
        <f>SUM(E83:E89)</f>
        <v>14776651</v>
      </c>
      <c r="F82" s="46">
        <v>15802351</v>
      </c>
      <c r="G82" s="46">
        <f>SUM(G83:G90)</f>
        <v>15589577</v>
      </c>
      <c r="H82" s="35">
        <f>SUM(H83:H89)</f>
        <v>14174464</v>
      </c>
      <c r="I82" s="46">
        <f>SUM(I83:I90)</f>
        <v>85382705</v>
      </c>
      <c r="J82" s="35">
        <f>SUM(J83:J89)</f>
        <v>20002435</v>
      </c>
    </row>
    <row r="83" spans="1:10" ht="25.5">
      <c r="A83" s="1" t="s">
        <v>79</v>
      </c>
      <c r="B83" s="26" t="s">
        <v>80</v>
      </c>
      <c r="C83" s="14" t="s">
        <v>290</v>
      </c>
      <c r="D83" s="3">
        <v>10430</v>
      </c>
      <c r="E83" s="3">
        <v>53191</v>
      </c>
      <c r="F83" s="20">
        <v>15765</v>
      </c>
      <c r="G83" s="21">
        <v>4283</v>
      </c>
      <c r="H83" s="20">
        <v>43305</v>
      </c>
      <c r="I83" s="20">
        <v>4283</v>
      </c>
      <c r="J83" s="20">
        <v>43663</v>
      </c>
    </row>
    <row r="84" spans="1:10" ht="25.5">
      <c r="A84" s="1" t="s">
        <v>81</v>
      </c>
      <c r="B84" s="26" t="s">
        <v>82</v>
      </c>
      <c r="C84" s="14" t="s">
        <v>83</v>
      </c>
      <c r="D84" s="3">
        <v>15154</v>
      </c>
      <c r="E84" s="3">
        <v>243</v>
      </c>
      <c r="F84" s="20">
        <v>650</v>
      </c>
      <c r="G84" s="21">
        <v>796</v>
      </c>
      <c r="H84" s="20">
        <v>296</v>
      </c>
      <c r="I84" s="20">
        <v>796</v>
      </c>
      <c r="J84" s="20">
        <v>296</v>
      </c>
    </row>
    <row r="85" spans="1:10" ht="12.75">
      <c r="A85" s="1" t="s">
        <v>84</v>
      </c>
      <c r="B85" s="26" t="s">
        <v>85</v>
      </c>
      <c r="C85" s="14" t="s">
        <v>86</v>
      </c>
      <c r="D85" s="3">
        <v>638362</v>
      </c>
      <c r="E85" s="3">
        <v>824214</v>
      </c>
      <c r="F85" s="20">
        <v>1043371</v>
      </c>
      <c r="G85" s="21">
        <v>1145976</v>
      </c>
      <c r="H85" s="20">
        <v>836590</v>
      </c>
      <c r="I85" s="20">
        <v>1214205</v>
      </c>
      <c r="J85" s="20">
        <v>824753</v>
      </c>
    </row>
    <row r="86" spans="1:10" ht="25.5">
      <c r="A86" s="1" t="s">
        <v>87</v>
      </c>
      <c r="B86" s="26" t="s">
        <v>88</v>
      </c>
      <c r="C86" s="14" t="s">
        <v>89</v>
      </c>
      <c r="D86" s="3">
        <v>7948270</v>
      </c>
      <c r="E86" s="3">
        <v>8502413</v>
      </c>
      <c r="F86" s="20">
        <v>9178579</v>
      </c>
      <c r="G86" s="21">
        <v>9080248</v>
      </c>
      <c r="H86" s="20">
        <v>8132397</v>
      </c>
      <c r="I86" s="20">
        <v>12330473</v>
      </c>
      <c r="J86" s="20">
        <v>8789724</v>
      </c>
    </row>
    <row r="87" spans="1:10" ht="25.5">
      <c r="A87" s="1" t="s">
        <v>90</v>
      </c>
      <c r="B87" s="26" t="s">
        <v>91</v>
      </c>
      <c r="C87" s="14" t="s">
        <v>361</v>
      </c>
      <c r="D87" s="3">
        <v>280613</v>
      </c>
      <c r="E87" s="3">
        <v>181405</v>
      </c>
      <c r="F87" s="20">
        <v>282606</v>
      </c>
      <c r="G87" s="21">
        <v>250184</v>
      </c>
      <c r="H87" s="20">
        <v>183054</v>
      </c>
      <c r="I87" s="20">
        <v>360572</v>
      </c>
      <c r="J87" s="20">
        <v>183746</v>
      </c>
    </row>
    <row r="88" spans="1:10" ht="12.75">
      <c r="A88" s="1" t="s">
        <v>92</v>
      </c>
      <c r="B88" s="26" t="s">
        <v>93</v>
      </c>
      <c r="C88" s="14" t="s">
        <v>94</v>
      </c>
      <c r="D88" s="3">
        <v>676999</v>
      </c>
      <c r="E88" s="3">
        <v>433717</v>
      </c>
      <c r="F88" s="20">
        <v>452062</v>
      </c>
      <c r="G88" s="21">
        <v>474224</v>
      </c>
      <c r="H88" s="20">
        <v>607471</v>
      </c>
      <c r="I88" s="20">
        <v>2743106</v>
      </c>
      <c r="J88" s="20">
        <v>478527</v>
      </c>
    </row>
    <row r="89" spans="1:10" ht="12.75">
      <c r="A89" s="1" t="s">
        <v>95</v>
      </c>
      <c r="B89" s="26" t="s">
        <v>96</v>
      </c>
      <c r="C89" s="14" t="s">
        <v>97</v>
      </c>
      <c r="D89" s="3">
        <v>3492831</v>
      </c>
      <c r="E89" s="3">
        <v>4781468</v>
      </c>
      <c r="F89" s="20">
        <v>3416397</v>
      </c>
      <c r="G89" s="21">
        <v>3887101</v>
      </c>
      <c r="H89" s="20">
        <v>4371351</v>
      </c>
      <c r="I89" s="20">
        <v>67433521</v>
      </c>
      <c r="J89" s="20">
        <v>9681726</v>
      </c>
    </row>
    <row r="90" spans="2:10" ht="12.75">
      <c r="B90" s="26" t="s">
        <v>362</v>
      </c>
      <c r="C90" s="2" t="s">
        <v>363</v>
      </c>
      <c r="F90" s="20">
        <v>710649</v>
      </c>
      <c r="G90" s="21">
        <v>746765</v>
      </c>
      <c r="H90" s="21" t="s">
        <v>276</v>
      </c>
      <c r="I90" s="21">
        <v>1295749</v>
      </c>
      <c r="J90" s="21" t="s">
        <v>276</v>
      </c>
    </row>
    <row r="91" spans="6:10" ht="12.75">
      <c r="F91" s="20"/>
      <c r="G91" s="21"/>
      <c r="H91" s="21"/>
      <c r="I91" s="21"/>
      <c r="J91" s="21"/>
    </row>
    <row r="92" spans="1:10" ht="25.5">
      <c r="A92" s="1" t="s">
        <v>98</v>
      </c>
      <c r="B92" s="27" t="s">
        <v>99</v>
      </c>
      <c r="C92" s="17" t="s">
        <v>404</v>
      </c>
      <c r="D92" s="9">
        <f>SUM(D93:D94)</f>
        <v>548733</v>
      </c>
      <c r="E92" s="9">
        <f>SUM(E93:E94)</f>
        <v>647411</v>
      </c>
      <c r="F92" s="35">
        <v>1887033</v>
      </c>
      <c r="G92" s="35">
        <f>SUM(G93:G96)</f>
        <v>1754336</v>
      </c>
      <c r="H92" s="35">
        <f>SUM(H93:H94)</f>
        <v>670832</v>
      </c>
      <c r="I92" s="35">
        <f>SUM(I93:I96)</f>
        <v>3365840</v>
      </c>
      <c r="J92" s="35">
        <f>SUM(J93:J94)</f>
        <v>665969</v>
      </c>
    </row>
    <row r="93" spans="1:10" ht="25.5">
      <c r="A93" s="1" t="s">
        <v>100</v>
      </c>
      <c r="B93" s="26" t="s">
        <v>101</v>
      </c>
      <c r="C93" s="14" t="s">
        <v>364</v>
      </c>
      <c r="D93" s="3">
        <v>20865</v>
      </c>
      <c r="E93" s="15">
        <v>6326</v>
      </c>
      <c r="F93" s="20">
        <v>195702</v>
      </c>
      <c r="G93" s="21">
        <v>198243</v>
      </c>
      <c r="H93" s="20">
        <v>7993</v>
      </c>
      <c r="I93" s="20">
        <v>363744</v>
      </c>
      <c r="J93" s="20">
        <v>7994</v>
      </c>
    </row>
    <row r="94" spans="1:10" ht="25.5">
      <c r="A94" s="1" t="s">
        <v>102</v>
      </c>
      <c r="B94" s="26" t="s">
        <v>103</v>
      </c>
      <c r="C94" s="14" t="s">
        <v>365</v>
      </c>
      <c r="D94" s="3">
        <v>527868</v>
      </c>
      <c r="E94" s="15">
        <v>641085</v>
      </c>
      <c r="F94" s="20">
        <v>630806</v>
      </c>
      <c r="G94" s="21">
        <v>708508</v>
      </c>
      <c r="H94" s="20">
        <v>662839</v>
      </c>
      <c r="I94" s="20">
        <v>952907</v>
      </c>
      <c r="J94" s="20">
        <v>657975</v>
      </c>
    </row>
    <row r="95" spans="2:10" ht="38.25">
      <c r="B95" s="34" t="s">
        <v>366</v>
      </c>
      <c r="C95" s="14" t="s">
        <v>367</v>
      </c>
      <c r="E95" s="15"/>
      <c r="F95" s="20">
        <v>68094</v>
      </c>
      <c r="G95" s="21">
        <v>125813</v>
      </c>
      <c r="H95" s="21" t="s">
        <v>276</v>
      </c>
      <c r="I95" s="20">
        <v>99681</v>
      </c>
      <c r="J95" s="21" t="s">
        <v>276</v>
      </c>
    </row>
    <row r="96" spans="2:10" ht="25.5">
      <c r="B96" s="26" t="s">
        <v>368</v>
      </c>
      <c r="C96" s="14" t="s">
        <v>369</v>
      </c>
      <c r="E96" s="15"/>
      <c r="F96" s="20">
        <v>679949</v>
      </c>
      <c r="G96" s="21">
        <v>721772</v>
      </c>
      <c r="H96" s="21" t="s">
        <v>276</v>
      </c>
      <c r="I96" s="20">
        <v>1949508</v>
      </c>
      <c r="J96" s="21" t="s">
        <v>276</v>
      </c>
    </row>
    <row r="97" spans="3:10" ht="12.75">
      <c r="C97" s="14"/>
      <c r="F97" s="20"/>
      <c r="G97" s="21"/>
      <c r="H97" s="20"/>
      <c r="I97" s="20"/>
      <c r="J97" s="20"/>
    </row>
    <row r="98" spans="1:10" ht="12.75">
      <c r="A98" s="1" t="s">
        <v>104</v>
      </c>
      <c r="B98" s="27" t="s">
        <v>105</v>
      </c>
      <c r="C98" s="17" t="s">
        <v>106</v>
      </c>
      <c r="D98" s="9">
        <v>179863</v>
      </c>
      <c r="E98" s="9">
        <v>245668</v>
      </c>
      <c r="F98" s="21" t="s">
        <v>276</v>
      </c>
      <c r="G98" s="21" t="s">
        <v>276</v>
      </c>
      <c r="H98" s="35">
        <v>211467</v>
      </c>
      <c r="I98" s="21" t="s">
        <v>276</v>
      </c>
      <c r="J98" s="35">
        <v>219054</v>
      </c>
    </row>
    <row r="99" spans="6:10" ht="12.75">
      <c r="F99" s="20"/>
      <c r="G99" s="21"/>
      <c r="H99" s="20"/>
      <c r="I99" s="20"/>
      <c r="J99" s="20"/>
    </row>
    <row r="100" spans="1:10" ht="12.75">
      <c r="A100" s="1" t="s">
        <v>107</v>
      </c>
      <c r="B100" s="26" t="s">
        <v>6</v>
      </c>
      <c r="C100" s="8" t="s">
        <v>108</v>
      </c>
      <c r="D100" s="9">
        <f>SUM(D102,D107,D122,D126)</f>
        <v>144894231</v>
      </c>
      <c r="E100" s="9">
        <f>SUM(E102,E107,E122,E126)</f>
        <v>157798341</v>
      </c>
      <c r="F100" s="35">
        <f>SUM(F102,F107,F121,F122,F126)</f>
        <v>207947558</v>
      </c>
      <c r="G100" s="35">
        <f>SUM(G102,G107,G121,G122,G126)</f>
        <v>231856048</v>
      </c>
      <c r="H100" s="35">
        <f>SUM(H102,H107,H121,H122,H126)</f>
        <v>157435189</v>
      </c>
      <c r="I100" s="35">
        <f>SUM(I102,I107,I121,I122,I126)</f>
        <v>225841726</v>
      </c>
      <c r="J100" s="35">
        <f>SUM(J102,J107,J121,J122,J126)</f>
        <v>159641867</v>
      </c>
    </row>
    <row r="101" spans="6:10" ht="12.75">
      <c r="F101" s="20"/>
      <c r="G101" s="21"/>
      <c r="H101" s="20"/>
      <c r="I101" s="20"/>
      <c r="J101" s="20"/>
    </row>
    <row r="102" spans="1:10" ht="12.75">
      <c r="A102" s="1" t="s">
        <v>109</v>
      </c>
      <c r="B102" s="27" t="s">
        <v>110</v>
      </c>
      <c r="C102" s="8" t="s">
        <v>111</v>
      </c>
      <c r="D102" s="9">
        <f aca="true" t="shared" si="6" ref="D102:J102">SUM(D103:D105)</f>
        <v>8639937</v>
      </c>
      <c r="E102" s="9">
        <f t="shared" si="6"/>
        <v>9273848</v>
      </c>
      <c r="F102" s="35">
        <f t="shared" si="6"/>
        <v>10133241</v>
      </c>
      <c r="G102" s="35">
        <f t="shared" si="6"/>
        <v>10086503</v>
      </c>
      <c r="H102" s="35">
        <f t="shared" si="6"/>
        <v>9176305</v>
      </c>
      <c r="I102" s="35">
        <f t="shared" si="6"/>
        <v>10544504</v>
      </c>
      <c r="J102" s="35">
        <f t="shared" si="6"/>
        <v>9284480</v>
      </c>
    </row>
    <row r="103" spans="1:10" ht="25.5">
      <c r="A103" s="1" t="s">
        <v>112</v>
      </c>
      <c r="B103" s="19" t="s">
        <v>113</v>
      </c>
      <c r="C103" s="11" t="s">
        <v>114</v>
      </c>
      <c r="D103" s="3">
        <v>6786979</v>
      </c>
      <c r="E103" s="3">
        <v>7265408</v>
      </c>
      <c r="F103" s="20">
        <v>7935720</v>
      </c>
      <c r="G103" s="21">
        <v>7931675</v>
      </c>
      <c r="H103" s="20">
        <v>7179724</v>
      </c>
      <c r="I103" s="20">
        <v>7960756</v>
      </c>
      <c r="J103" s="20">
        <v>7198124</v>
      </c>
    </row>
    <row r="104" spans="1:10" ht="25.5">
      <c r="A104" s="1" t="s">
        <v>115</v>
      </c>
      <c r="B104" s="19" t="s">
        <v>116</v>
      </c>
      <c r="C104" s="11" t="s">
        <v>117</v>
      </c>
      <c r="D104" s="3">
        <v>403098</v>
      </c>
      <c r="E104" s="3">
        <v>580742</v>
      </c>
      <c r="F104" s="20">
        <v>878131</v>
      </c>
      <c r="G104" s="21">
        <v>856469</v>
      </c>
      <c r="H104" s="20">
        <v>602687</v>
      </c>
      <c r="I104" s="20">
        <v>849431</v>
      </c>
      <c r="J104" s="20">
        <v>618621</v>
      </c>
    </row>
    <row r="105" spans="1:10" ht="12.75">
      <c r="A105" s="1" t="s">
        <v>118</v>
      </c>
      <c r="B105" s="19" t="s">
        <v>119</v>
      </c>
      <c r="C105" s="11" t="s">
        <v>120</v>
      </c>
      <c r="D105" s="3">
        <v>1449860</v>
      </c>
      <c r="E105" s="3">
        <v>1427698</v>
      </c>
      <c r="F105" s="20">
        <v>1319390</v>
      </c>
      <c r="G105" s="21">
        <v>1298359</v>
      </c>
      <c r="H105" s="20">
        <v>1393894</v>
      </c>
      <c r="I105" s="20">
        <v>1734317</v>
      </c>
      <c r="J105" s="20">
        <v>1467735</v>
      </c>
    </row>
    <row r="106" spans="3:10" ht="12.75">
      <c r="C106" s="11"/>
      <c r="D106" s="15"/>
      <c r="E106" s="15"/>
      <c r="F106" s="48"/>
      <c r="G106" s="49"/>
      <c r="H106" s="20"/>
      <c r="I106" s="20"/>
      <c r="J106" s="20"/>
    </row>
    <row r="107" spans="1:10" ht="12.75">
      <c r="A107" s="1" t="s">
        <v>121</v>
      </c>
      <c r="B107" s="27" t="s">
        <v>122</v>
      </c>
      <c r="C107" s="17" t="s">
        <v>123</v>
      </c>
      <c r="D107" s="9">
        <f aca="true" t="shared" si="7" ref="D107:J107">SUM(D108,D111)</f>
        <v>102832278</v>
      </c>
      <c r="E107" s="9">
        <f t="shared" si="7"/>
        <v>112403523</v>
      </c>
      <c r="F107" s="35">
        <f t="shared" si="7"/>
        <v>157507350</v>
      </c>
      <c r="G107" s="35">
        <f t="shared" si="7"/>
        <v>181432510</v>
      </c>
      <c r="H107" s="35">
        <f t="shared" si="7"/>
        <v>112178494</v>
      </c>
      <c r="I107" s="35">
        <f>SUM(I108,I111)</f>
        <v>173921769</v>
      </c>
      <c r="J107" s="35">
        <f t="shared" si="7"/>
        <v>113307277</v>
      </c>
    </row>
    <row r="108" spans="1:10" ht="12.75">
      <c r="A108" s="1" t="s">
        <v>124</v>
      </c>
      <c r="B108" s="27" t="s">
        <v>125</v>
      </c>
      <c r="C108" s="17" t="s">
        <v>126</v>
      </c>
      <c r="D108" s="9">
        <v>173559</v>
      </c>
      <c r="E108" s="9">
        <v>436675</v>
      </c>
      <c r="F108" s="35">
        <f>SUM(F109:F110)</f>
        <v>325157</v>
      </c>
      <c r="G108" s="35">
        <f>SUM(G109:G110)</f>
        <v>425000</v>
      </c>
      <c r="H108" s="35">
        <f>SUM(H109:H110)</f>
        <v>510218</v>
      </c>
      <c r="I108" s="35">
        <f>SUM(I109:I110)</f>
        <v>301820</v>
      </c>
      <c r="J108" s="35">
        <f>SUM(J109:J110)</f>
        <v>479992</v>
      </c>
    </row>
    <row r="109" spans="1:10" ht="25.5" customHeight="1">
      <c r="A109" s="1" t="s">
        <v>127</v>
      </c>
      <c r="B109" s="26" t="s">
        <v>371</v>
      </c>
      <c r="C109" s="11" t="s">
        <v>370</v>
      </c>
      <c r="D109" s="12" t="s">
        <v>276</v>
      </c>
      <c r="E109" s="4">
        <v>286675</v>
      </c>
      <c r="F109" s="21">
        <v>125157</v>
      </c>
      <c r="G109" s="21">
        <v>175000</v>
      </c>
      <c r="H109" s="20">
        <v>242283</v>
      </c>
      <c r="I109" s="20">
        <v>134645</v>
      </c>
      <c r="J109" s="20">
        <v>360218</v>
      </c>
    </row>
    <row r="110" spans="2:10" ht="12.75">
      <c r="B110" s="26" t="s">
        <v>372</v>
      </c>
      <c r="C110" s="11" t="s">
        <v>373</v>
      </c>
      <c r="D110" s="12" t="s">
        <v>276</v>
      </c>
      <c r="E110" s="4">
        <v>150000</v>
      </c>
      <c r="F110" s="21">
        <v>200000</v>
      </c>
      <c r="G110" s="21">
        <v>250000</v>
      </c>
      <c r="H110" s="20">
        <f>17935+250000</f>
        <v>267935</v>
      </c>
      <c r="I110" s="20">
        <v>167175</v>
      </c>
      <c r="J110" s="20">
        <v>119774</v>
      </c>
    </row>
    <row r="111" spans="1:10" ht="12.75">
      <c r="A111" s="1" t="s">
        <v>128</v>
      </c>
      <c r="B111" s="27" t="s">
        <v>129</v>
      </c>
      <c r="C111" s="17" t="s">
        <v>130</v>
      </c>
      <c r="D111" s="9">
        <f>102631448-6+27277</f>
        <v>102658719</v>
      </c>
      <c r="E111" s="9">
        <f aca="true" t="shared" si="8" ref="E111:J111">SUM(E112:E120)</f>
        <v>111966848</v>
      </c>
      <c r="F111" s="46">
        <f t="shared" si="8"/>
        <v>157182193</v>
      </c>
      <c r="G111" s="46">
        <f t="shared" si="8"/>
        <v>181007510</v>
      </c>
      <c r="H111" s="35">
        <f t="shared" si="8"/>
        <v>111668276</v>
      </c>
      <c r="I111" s="46">
        <f t="shared" si="8"/>
        <v>173619949</v>
      </c>
      <c r="J111" s="35">
        <f t="shared" si="8"/>
        <v>112827285</v>
      </c>
    </row>
    <row r="112" spans="2:12" ht="12.75">
      <c r="B112" s="19" t="s">
        <v>278</v>
      </c>
      <c r="C112" s="11" t="s">
        <v>286</v>
      </c>
      <c r="D112" s="12" t="s">
        <v>276</v>
      </c>
      <c r="E112" s="3">
        <v>55582747</v>
      </c>
      <c r="F112" s="20">
        <v>20648752</v>
      </c>
      <c r="G112" s="21">
        <v>21258209</v>
      </c>
      <c r="H112" s="20">
        <v>56023427</v>
      </c>
      <c r="I112" s="20">
        <v>21404113</v>
      </c>
      <c r="J112" s="20">
        <v>56297192</v>
      </c>
      <c r="L112" s="3"/>
    </row>
    <row r="113" spans="2:12" ht="12.75">
      <c r="B113" s="19" t="s">
        <v>374</v>
      </c>
      <c r="C113" s="11" t="s">
        <v>375</v>
      </c>
      <c r="D113" s="12"/>
      <c r="F113" s="20">
        <v>311550</v>
      </c>
      <c r="G113" s="21">
        <v>355513</v>
      </c>
      <c r="H113" s="21" t="s">
        <v>276</v>
      </c>
      <c r="I113" s="20">
        <v>334288</v>
      </c>
      <c r="J113" s="21" t="s">
        <v>276</v>
      </c>
      <c r="L113" s="3"/>
    </row>
    <row r="114" spans="2:12" ht="38.25">
      <c r="B114" s="58" t="s">
        <v>279</v>
      </c>
      <c r="C114" s="11" t="s">
        <v>280</v>
      </c>
      <c r="D114" s="12" t="s">
        <v>276</v>
      </c>
      <c r="E114" s="3">
        <v>408769</v>
      </c>
      <c r="F114" s="20">
        <v>450366</v>
      </c>
      <c r="G114" s="21">
        <v>439999</v>
      </c>
      <c r="H114" s="20">
        <v>439141</v>
      </c>
      <c r="I114" s="20">
        <v>474322</v>
      </c>
      <c r="J114" s="20">
        <v>437925</v>
      </c>
      <c r="L114" s="3"/>
    </row>
    <row r="115" spans="2:12" ht="25.5">
      <c r="B115" s="58" t="s">
        <v>281</v>
      </c>
      <c r="C115" s="11" t="s">
        <v>420</v>
      </c>
      <c r="D115" s="12" t="s">
        <v>276</v>
      </c>
      <c r="E115" s="3">
        <v>10181064</v>
      </c>
      <c r="F115" s="20">
        <v>7200997</v>
      </c>
      <c r="G115" s="21">
        <v>7200548</v>
      </c>
      <c r="H115" s="20">
        <v>10010385</v>
      </c>
      <c r="I115" s="20">
        <v>7330678</v>
      </c>
      <c r="J115" s="20">
        <v>10727525</v>
      </c>
      <c r="L115" s="3"/>
    </row>
    <row r="116" spans="2:12" ht="25.5">
      <c r="B116" s="58" t="s">
        <v>376</v>
      </c>
      <c r="C116" s="11" t="s">
        <v>377</v>
      </c>
      <c r="D116" s="12"/>
      <c r="F116" s="20">
        <v>45758571</v>
      </c>
      <c r="G116" s="21">
        <v>49110963</v>
      </c>
      <c r="H116" s="21" t="s">
        <v>276</v>
      </c>
      <c r="I116" s="20">
        <v>46520216</v>
      </c>
      <c r="J116" s="21" t="s">
        <v>276</v>
      </c>
      <c r="L116" s="3"/>
    </row>
    <row r="117" spans="2:12" ht="102">
      <c r="B117" s="58" t="s">
        <v>378</v>
      </c>
      <c r="C117" s="11" t="s">
        <v>379</v>
      </c>
      <c r="D117" s="12"/>
      <c r="F117" s="20">
        <v>73629198</v>
      </c>
      <c r="G117" s="21">
        <v>92989070</v>
      </c>
      <c r="H117" s="21" t="s">
        <v>276</v>
      </c>
      <c r="I117" s="20">
        <v>87945210</v>
      </c>
      <c r="J117" s="21" t="s">
        <v>276</v>
      </c>
      <c r="L117" s="3"/>
    </row>
    <row r="118" spans="2:12" ht="51">
      <c r="B118" s="58" t="s">
        <v>380</v>
      </c>
      <c r="C118" s="11" t="s">
        <v>381</v>
      </c>
      <c r="D118" s="12"/>
      <c r="F118" s="20">
        <v>1367952</v>
      </c>
      <c r="G118" s="21">
        <v>1753150</v>
      </c>
      <c r="H118" s="21" t="s">
        <v>276</v>
      </c>
      <c r="I118" s="20">
        <v>1661393</v>
      </c>
      <c r="J118" s="21" t="s">
        <v>276</v>
      </c>
      <c r="L118" s="3"/>
    </row>
    <row r="119" spans="2:12" ht="38.25">
      <c r="B119" s="58" t="s">
        <v>382</v>
      </c>
      <c r="C119" s="11" t="s">
        <v>383</v>
      </c>
      <c r="D119" s="12"/>
      <c r="F119" s="20">
        <v>215320</v>
      </c>
      <c r="G119" s="21">
        <v>259992</v>
      </c>
      <c r="H119" s="21" t="s">
        <v>276</v>
      </c>
      <c r="I119" s="20">
        <v>244992</v>
      </c>
      <c r="J119" s="21" t="s">
        <v>276</v>
      </c>
      <c r="L119" s="3"/>
    </row>
    <row r="120" spans="2:10" ht="12.75">
      <c r="B120" s="58" t="s">
        <v>285</v>
      </c>
      <c r="C120" s="11" t="s">
        <v>284</v>
      </c>
      <c r="D120" s="12" t="s">
        <v>276</v>
      </c>
      <c r="E120" s="3">
        <v>45794268</v>
      </c>
      <c r="F120" s="20">
        <v>7599487</v>
      </c>
      <c r="G120" s="21">
        <v>7640066</v>
      </c>
      <c r="H120" s="20">
        <f>45186362-13249-7000+29211-1</f>
        <v>45195323</v>
      </c>
      <c r="I120" s="20">
        <v>7704737</v>
      </c>
      <c r="J120" s="20">
        <v>45364643</v>
      </c>
    </row>
    <row r="121" spans="3:10" ht="25.5">
      <c r="C121" s="14" t="s">
        <v>384</v>
      </c>
      <c r="F121" s="20">
        <v>1793</v>
      </c>
      <c r="G121" s="21">
        <v>1793</v>
      </c>
      <c r="H121" s="20"/>
      <c r="I121" s="20">
        <f>1793</f>
        <v>1793</v>
      </c>
      <c r="J121" s="20"/>
    </row>
    <row r="122" spans="1:10" ht="28.5" customHeight="1">
      <c r="A122" s="1" t="s">
        <v>131</v>
      </c>
      <c r="B122" s="27" t="s">
        <v>132</v>
      </c>
      <c r="C122" s="17" t="s">
        <v>133</v>
      </c>
      <c r="D122" s="9">
        <f>SUM(D123:D124)</f>
        <v>31536919</v>
      </c>
      <c r="E122" s="9">
        <f>SUM(E123:E124)</f>
        <v>34362349</v>
      </c>
      <c r="F122" s="35">
        <v>36802304</v>
      </c>
      <c r="G122" s="46">
        <v>36802186</v>
      </c>
      <c r="H122" s="35">
        <f>SUM(H123:H124)</f>
        <v>34362112</v>
      </c>
      <c r="I122" s="35">
        <v>36719275</v>
      </c>
      <c r="J122" s="35">
        <f>SUM(J123:J124)</f>
        <v>34367342</v>
      </c>
    </row>
    <row r="123" spans="1:10" ht="12.75">
      <c r="A123" s="1" t="s">
        <v>134</v>
      </c>
      <c r="B123" s="26" t="s">
        <v>135</v>
      </c>
      <c r="C123" s="2" t="s">
        <v>126</v>
      </c>
      <c r="D123" s="3">
        <f>31430547+47619+1-25172-63492</f>
        <v>31389503</v>
      </c>
      <c r="E123" s="3">
        <v>34334322</v>
      </c>
      <c r="F123" s="4" t="s">
        <v>276</v>
      </c>
      <c r="G123" s="4" t="s">
        <v>276</v>
      </c>
      <c r="H123" s="3">
        <f>34309491+24594</f>
        <v>34334085</v>
      </c>
      <c r="I123" s="4" t="s">
        <v>276</v>
      </c>
      <c r="J123" s="3">
        <v>34339315</v>
      </c>
    </row>
    <row r="124" spans="1:10" ht="25.5">
      <c r="A124" s="1" t="s">
        <v>136</v>
      </c>
      <c r="B124" s="26" t="s">
        <v>137</v>
      </c>
      <c r="C124" s="14" t="s">
        <v>138</v>
      </c>
      <c r="D124" s="3">
        <f>83929+63487</f>
        <v>147416</v>
      </c>
      <c r="E124" s="3">
        <v>28027</v>
      </c>
      <c r="F124" s="4" t="s">
        <v>276</v>
      </c>
      <c r="G124" s="4" t="s">
        <v>276</v>
      </c>
      <c r="H124" s="4">
        <v>28027</v>
      </c>
      <c r="I124" s="4" t="s">
        <v>276</v>
      </c>
      <c r="J124" s="3">
        <v>28027</v>
      </c>
    </row>
    <row r="126" spans="1:10" ht="12.75">
      <c r="A126" s="1" t="s">
        <v>139</v>
      </c>
      <c r="B126" s="27" t="s">
        <v>140</v>
      </c>
      <c r="C126" s="8" t="s">
        <v>141</v>
      </c>
      <c r="D126" s="9">
        <f>1859916+25176+5</f>
        <v>1885097</v>
      </c>
      <c r="E126" s="9">
        <v>1758621</v>
      </c>
      <c r="F126" s="9">
        <v>3502870</v>
      </c>
      <c r="G126" s="5">
        <v>3533056</v>
      </c>
      <c r="H126" s="9">
        <v>1718278</v>
      </c>
      <c r="I126" s="9">
        <v>4654385</v>
      </c>
      <c r="J126" s="9">
        <v>2682768</v>
      </c>
    </row>
    <row r="130" spans="1:11" ht="25.5">
      <c r="A130" s="1" t="s">
        <v>142</v>
      </c>
      <c r="B130" s="26" t="s">
        <v>6</v>
      </c>
      <c r="C130" s="17" t="s">
        <v>143</v>
      </c>
      <c r="D130" s="9">
        <f aca="true" t="shared" si="9" ref="D130:J130">SUM(D132,D153)</f>
        <v>440856784</v>
      </c>
      <c r="E130" s="9">
        <f t="shared" si="9"/>
        <v>496876217</v>
      </c>
      <c r="F130" s="35">
        <f t="shared" si="9"/>
        <v>591234511</v>
      </c>
      <c r="G130" s="35">
        <f t="shared" si="9"/>
        <v>589934565</v>
      </c>
      <c r="H130" s="35">
        <f t="shared" si="9"/>
        <v>486793288</v>
      </c>
      <c r="I130" s="35">
        <f t="shared" si="9"/>
        <v>560661276</v>
      </c>
      <c r="J130" s="35">
        <f t="shared" si="9"/>
        <v>384193295</v>
      </c>
      <c r="K130" s="36"/>
    </row>
    <row r="131" spans="3:11" ht="12.75">
      <c r="C131" s="14"/>
      <c r="F131" s="20"/>
      <c r="G131" s="21"/>
      <c r="H131" s="20"/>
      <c r="I131" s="20"/>
      <c r="J131" s="20"/>
      <c r="K131" s="36"/>
    </row>
    <row r="132" spans="1:11" ht="12.75">
      <c r="A132" s="1" t="s">
        <v>144</v>
      </c>
      <c r="B132" s="26" t="s">
        <v>6</v>
      </c>
      <c r="C132" s="17" t="s">
        <v>145</v>
      </c>
      <c r="D132" s="9">
        <f>SUM(D134,D135,D136,D137,D138,D139,D140,D141,D142,D143,D144,D145,D146,D147,D148,D149,D150)</f>
        <v>407443501</v>
      </c>
      <c r="E132" s="9">
        <f>SUM(E134,E135,E136,E137,E138,E139,E140,E141,E142,E143,E144,E145,E146,E147,E148,E149,E150)</f>
        <v>459631858</v>
      </c>
      <c r="F132" s="35">
        <f>SUM(F134,F135,F136,F137,F138,F139,F140,F141,F142,F143,F144,F145,F146,F147,F148,F149,F150)</f>
        <v>524731723</v>
      </c>
      <c r="G132" s="35">
        <f>SUM(G134,G135,G136,G137,G138,G139,G140,G141,G142,G143,G144,G145,G146,G148,G149,G150)</f>
        <v>499909013</v>
      </c>
      <c r="H132" s="35">
        <f>SUM(H134,H135,H136,H137,H138,H139,H140,H141,H142,H143,H144,H145,H146,H147,H148,H149,H150)</f>
        <v>449796356</v>
      </c>
      <c r="I132" s="35">
        <f>SUM(I134,I135,I136,I137,I138,I139,I140,I141,I142,I143,I144,I145,I146,I147,I148,I149,I150)</f>
        <v>478225982</v>
      </c>
      <c r="J132" s="35">
        <f>SUM(J134,J135,J136,J137,J138,J139,J140,J141,J142,J143,J144,J145,J146,J147,J148,J149,J150)</f>
        <v>346863250</v>
      </c>
      <c r="K132" s="37"/>
    </row>
    <row r="133" spans="3:11" ht="12.75">
      <c r="C133" s="14"/>
      <c r="F133" s="20"/>
      <c r="G133" s="21"/>
      <c r="H133" s="20"/>
      <c r="I133" s="20"/>
      <c r="J133" s="20"/>
      <c r="K133" s="36"/>
    </row>
    <row r="134" spans="1:11" ht="12.75">
      <c r="A134" s="1" t="s">
        <v>146</v>
      </c>
      <c r="B134" s="26" t="s">
        <v>291</v>
      </c>
      <c r="C134" s="14" t="s">
        <v>147</v>
      </c>
      <c r="D134" s="3">
        <f>44368617+30759-40</f>
        <v>44399336</v>
      </c>
      <c r="E134" s="3">
        <v>50224496</v>
      </c>
      <c r="F134" s="20">
        <v>56766823</v>
      </c>
      <c r="G134" s="21">
        <v>54071522</v>
      </c>
      <c r="H134" s="20">
        <v>48179021</v>
      </c>
      <c r="I134" s="20">
        <v>76968532</v>
      </c>
      <c r="J134" s="20">
        <v>-19769374</v>
      </c>
      <c r="K134" s="36"/>
    </row>
    <row r="135" spans="1:11" ht="12.75">
      <c r="A135" s="1" t="s">
        <v>148</v>
      </c>
      <c r="B135" s="26" t="s">
        <v>292</v>
      </c>
      <c r="C135" s="14" t="s">
        <v>149</v>
      </c>
      <c r="D135" s="3">
        <v>113755</v>
      </c>
      <c r="E135" s="3">
        <v>135522</v>
      </c>
      <c r="F135" s="20">
        <v>124917</v>
      </c>
      <c r="G135" s="21">
        <v>108837</v>
      </c>
      <c r="H135" s="20">
        <v>113828</v>
      </c>
      <c r="I135" s="20">
        <v>109139</v>
      </c>
      <c r="J135" s="20">
        <v>107664</v>
      </c>
      <c r="K135" s="36"/>
    </row>
    <row r="136" spans="1:11" ht="18" customHeight="1">
      <c r="A136" s="1" t="s">
        <v>150</v>
      </c>
      <c r="B136" s="26" t="s">
        <v>293</v>
      </c>
      <c r="C136" s="14" t="s">
        <v>151</v>
      </c>
      <c r="D136" s="3">
        <v>5850892</v>
      </c>
      <c r="E136" s="3">
        <v>6426919</v>
      </c>
      <c r="F136" s="20">
        <v>6503618</v>
      </c>
      <c r="G136" s="21">
        <v>6222349</v>
      </c>
      <c r="H136" s="20">
        <v>6203749</v>
      </c>
      <c r="I136" s="20">
        <v>6069184</v>
      </c>
      <c r="J136" s="20">
        <v>5992516</v>
      </c>
      <c r="K136" s="36"/>
    </row>
    <row r="137" spans="1:11" ht="12.75">
      <c r="A137" s="1" t="s">
        <v>152</v>
      </c>
      <c r="B137" s="26" t="s">
        <v>294</v>
      </c>
      <c r="C137" s="14" t="s">
        <v>153</v>
      </c>
      <c r="D137" s="3">
        <f>201082584-23255</f>
        <v>201059329</v>
      </c>
      <c r="E137" s="20">
        <v>223707098</v>
      </c>
      <c r="F137" s="20">
        <v>261132587</v>
      </c>
      <c r="G137" s="21">
        <v>254723329</v>
      </c>
      <c r="H137" s="20">
        <v>221609661</v>
      </c>
      <c r="I137" s="20">
        <v>237235395</v>
      </c>
      <c r="J137" s="20">
        <v>215554360</v>
      </c>
      <c r="K137" s="36"/>
    </row>
    <row r="138" spans="1:11" ht="12.75">
      <c r="A138" s="1" t="s">
        <v>154</v>
      </c>
      <c r="B138" s="26" t="s">
        <v>295</v>
      </c>
      <c r="C138" s="14" t="s">
        <v>155</v>
      </c>
      <c r="D138" s="3">
        <f>6321587+2208</f>
        <v>6323795</v>
      </c>
      <c r="E138" s="3">
        <v>7188739</v>
      </c>
      <c r="F138" s="20">
        <v>7077715</v>
      </c>
      <c r="G138" s="21">
        <v>6434861</v>
      </c>
      <c r="H138" s="20">
        <v>7035422</v>
      </c>
      <c r="I138" s="20">
        <v>5599825</v>
      </c>
      <c r="J138" s="20">
        <v>6538941</v>
      </c>
      <c r="K138" s="36"/>
    </row>
    <row r="139" spans="1:11" ht="12.75">
      <c r="A139" s="1" t="s">
        <v>156</v>
      </c>
      <c r="B139" s="26" t="s">
        <v>296</v>
      </c>
      <c r="C139" s="14" t="s">
        <v>157</v>
      </c>
      <c r="D139" s="3">
        <f>34253830+6296</f>
        <v>34260126</v>
      </c>
      <c r="E139" s="20">
        <v>38456004</v>
      </c>
      <c r="F139" s="20">
        <v>42586338</v>
      </c>
      <c r="G139" s="21">
        <v>41436530</v>
      </c>
      <c r="H139" s="20">
        <v>37840853</v>
      </c>
      <c r="I139" s="20">
        <v>40875520</v>
      </c>
      <c r="J139" s="20">
        <v>37631909</v>
      </c>
      <c r="K139" s="36"/>
    </row>
    <row r="140" spans="1:11" ht="12.75">
      <c r="A140" s="1" t="s">
        <v>158</v>
      </c>
      <c r="B140" s="26" t="s">
        <v>297</v>
      </c>
      <c r="C140" s="14" t="s">
        <v>159</v>
      </c>
      <c r="D140" s="3">
        <f>67503907+19355</f>
        <v>67523262</v>
      </c>
      <c r="E140" s="3">
        <v>74775894</v>
      </c>
      <c r="F140" s="20">
        <v>75578548</v>
      </c>
      <c r="G140" s="21">
        <v>72421178</v>
      </c>
      <c r="H140" s="20">
        <v>72032385</v>
      </c>
      <c r="I140" s="20">
        <v>53771291</v>
      </c>
      <c r="J140" s="20">
        <v>46327313</v>
      </c>
      <c r="K140" s="36"/>
    </row>
    <row r="141" spans="1:11" ht="12.75">
      <c r="A141" s="1" t="s">
        <v>160</v>
      </c>
      <c r="B141" s="26" t="s">
        <v>298</v>
      </c>
      <c r="C141" s="14" t="s">
        <v>161</v>
      </c>
      <c r="D141" s="3">
        <f>28531422+5924</f>
        <v>28537346</v>
      </c>
      <c r="E141" s="3">
        <v>35914315</v>
      </c>
      <c r="F141" s="20">
        <v>41803399</v>
      </c>
      <c r="G141" s="21">
        <v>34716969</v>
      </c>
      <c r="H141" s="20">
        <v>35049242</v>
      </c>
      <c r="I141" s="20">
        <v>28357875</v>
      </c>
      <c r="J141" s="20">
        <v>34051188</v>
      </c>
      <c r="K141" s="36"/>
    </row>
    <row r="142" spans="1:10" ht="12.75">
      <c r="A142" s="1" t="s">
        <v>163</v>
      </c>
      <c r="B142" s="26" t="s">
        <v>299</v>
      </c>
      <c r="C142" s="14" t="s">
        <v>164</v>
      </c>
      <c r="D142" s="3">
        <v>1694833</v>
      </c>
      <c r="E142" s="3">
        <v>929868</v>
      </c>
      <c r="F142" s="3">
        <v>3577470</v>
      </c>
      <c r="G142" s="4">
        <v>3552157</v>
      </c>
      <c r="H142" s="3">
        <v>927996</v>
      </c>
      <c r="I142" s="3">
        <v>3354024</v>
      </c>
      <c r="J142" s="3">
        <v>807430</v>
      </c>
    </row>
    <row r="143" spans="1:10" ht="25.5">
      <c r="A143" s="1" t="s">
        <v>165</v>
      </c>
      <c r="B143" s="26" t="s">
        <v>300</v>
      </c>
      <c r="C143" s="14" t="s">
        <v>166</v>
      </c>
      <c r="D143" s="3">
        <v>1305197</v>
      </c>
      <c r="E143" s="3">
        <v>1733812</v>
      </c>
      <c r="F143" s="3">
        <v>1908127</v>
      </c>
      <c r="G143" s="4">
        <v>1621547</v>
      </c>
      <c r="H143" s="3">
        <v>1569316</v>
      </c>
      <c r="I143" s="3">
        <v>1582495</v>
      </c>
      <c r="J143" s="3">
        <v>1507240</v>
      </c>
    </row>
    <row r="144" spans="1:10" ht="25.5">
      <c r="A144" s="1" t="s">
        <v>167</v>
      </c>
      <c r="B144" s="26" t="s">
        <v>301</v>
      </c>
      <c r="C144" s="14" t="s">
        <v>168</v>
      </c>
      <c r="D144" s="3">
        <v>57265</v>
      </c>
      <c r="E144" s="3">
        <v>155696</v>
      </c>
      <c r="F144" s="3">
        <v>28579</v>
      </c>
      <c r="G144" s="4">
        <v>27913</v>
      </c>
      <c r="H144" s="3">
        <v>85766</v>
      </c>
      <c r="I144" s="3">
        <v>28076</v>
      </c>
      <c r="J144" s="3">
        <v>15837</v>
      </c>
    </row>
    <row r="145" spans="1:10" ht="12.75">
      <c r="A145" s="1" t="s">
        <v>169</v>
      </c>
      <c r="B145" s="26" t="s">
        <v>302</v>
      </c>
      <c r="C145" s="14" t="s">
        <v>170</v>
      </c>
      <c r="D145" s="3">
        <v>10761949</v>
      </c>
      <c r="E145" s="3">
        <v>12061948</v>
      </c>
      <c r="F145" s="3">
        <v>16501667</v>
      </c>
      <c r="G145" s="4">
        <v>14784020</v>
      </c>
      <c r="H145" s="3">
        <v>11620842</v>
      </c>
      <c r="I145" s="3">
        <v>13247298</v>
      </c>
      <c r="J145" s="3">
        <v>11486436</v>
      </c>
    </row>
    <row r="146" spans="1:10" ht="12.75">
      <c r="A146" s="1" t="s">
        <v>171</v>
      </c>
      <c r="B146" s="26" t="s">
        <v>303</v>
      </c>
      <c r="C146" s="14" t="s">
        <v>172</v>
      </c>
      <c r="D146" s="3">
        <v>1176380</v>
      </c>
      <c r="E146" s="3">
        <v>1490180</v>
      </c>
      <c r="F146" s="3">
        <v>2827020</v>
      </c>
      <c r="G146" s="4">
        <v>2377971</v>
      </c>
      <c r="H146" s="3">
        <v>1444695</v>
      </c>
      <c r="I146" s="3">
        <v>2359571</v>
      </c>
      <c r="J146" s="3">
        <v>1431632</v>
      </c>
    </row>
    <row r="147" spans="1:10" ht="12.75">
      <c r="A147" s="1" t="s">
        <v>173</v>
      </c>
      <c r="B147" s="26" t="s">
        <v>304</v>
      </c>
      <c r="C147" s="14" t="s">
        <v>174</v>
      </c>
      <c r="D147" s="3">
        <v>2527932</v>
      </c>
      <c r="E147" s="3">
        <v>3464834</v>
      </c>
      <c r="F147" s="4" t="s">
        <v>276</v>
      </c>
      <c r="G147" s="4" t="s">
        <v>276</v>
      </c>
      <c r="H147" s="4">
        <v>3413001</v>
      </c>
      <c r="I147" s="4" t="s">
        <v>276</v>
      </c>
      <c r="J147" s="3">
        <v>3449050</v>
      </c>
    </row>
    <row r="148" spans="1:10" ht="12.75">
      <c r="A148" s="1" t="s">
        <v>175</v>
      </c>
      <c r="B148" s="26" t="s">
        <v>305</v>
      </c>
      <c r="C148" s="14" t="s">
        <v>388</v>
      </c>
      <c r="D148" s="3">
        <v>464923</v>
      </c>
      <c r="E148" s="3">
        <v>756317</v>
      </c>
      <c r="F148" s="3">
        <v>5534269</v>
      </c>
      <c r="G148" s="4">
        <v>5201701</v>
      </c>
      <c r="H148" s="3">
        <v>737189</v>
      </c>
      <c r="I148" s="3">
        <v>5920952</v>
      </c>
      <c r="J148" s="1">
        <v>745453</v>
      </c>
    </row>
    <row r="149" spans="1:10" ht="12.75">
      <c r="A149" s="1" t="s">
        <v>176</v>
      </c>
      <c r="B149" s="26" t="s">
        <v>306</v>
      </c>
      <c r="C149" s="14" t="s">
        <v>177</v>
      </c>
      <c r="D149" s="3">
        <v>235800</v>
      </c>
      <c r="E149" s="3">
        <v>127159</v>
      </c>
      <c r="F149" s="3">
        <v>260198</v>
      </c>
      <c r="G149" s="4">
        <v>155359</v>
      </c>
      <c r="H149" s="3">
        <v>22990</v>
      </c>
      <c r="I149" s="3">
        <v>124635</v>
      </c>
      <c r="J149" s="3">
        <v>33604</v>
      </c>
    </row>
    <row r="150" spans="1:10" ht="25.5">
      <c r="A150" s="1" t="s">
        <v>178</v>
      </c>
      <c r="B150" s="26" t="s">
        <v>307</v>
      </c>
      <c r="C150" s="14" t="s">
        <v>179</v>
      </c>
      <c r="D150" s="3">
        <v>1151381</v>
      </c>
      <c r="E150" s="3">
        <v>2083057</v>
      </c>
      <c r="F150" s="3">
        <v>2520448</v>
      </c>
      <c r="G150" s="4">
        <v>2052770</v>
      </c>
      <c r="H150" s="3">
        <v>1910400</v>
      </c>
      <c r="I150" s="3">
        <v>2622170</v>
      </c>
      <c r="J150" s="3">
        <f>951951+100</f>
        <v>952051</v>
      </c>
    </row>
    <row r="151" ht="12.75">
      <c r="C151" s="14"/>
    </row>
    <row r="152" spans="3:10" ht="12.75">
      <c r="C152" s="8" t="s">
        <v>180</v>
      </c>
      <c r="D152" s="9"/>
      <c r="E152" s="9"/>
      <c r="F152" s="9"/>
      <c r="G152" s="5"/>
      <c r="H152" s="9"/>
      <c r="I152" s="9"/>
      <c r="J152" s="9"/>
    </row>
    <row r="153" spans="1:10" s="10" customFormat="1" ht="12.75">
      <c r="A153" s="10" t="s">
        <v>181</v>
      </c>
      <c r="B153" s="27" t="s">
        <v>308</v>
      </c>
      <c r="C153" s="8" t="s">
        <v>182</v>
      </c>
      <c r="D153" s="9">
        <f aca="true" t="shared" si="10" ref="D153:J153">SUM(D155,D160)</f>
        <v>33413283</v>
      </c>
      <c r="E153" s="9">
        <f t="shared" si="10"/>
        <v>37244359</v>
      </c>
      <c r="F153" s="35">
        <f t="shared" si="10"/>
        <v>66502788</v>
      </c>
      <c r="G153" s="35">
        <f t="shared" si="10"/>
        <v>90025552</v>
      </c>
      <c r="H153" s="35">
        <f t="shared" si="10"/>
        <v>36996932</v>
      </c>
      <c r="I153" s="35">
        <f t="shared" si="10"/>
        <v>82435294</v>
      </c>
      <c r="J153" s="35">
        <f t="shared" si="10"/>
        <v>37330045</v>
      </c>
    </row>
    <row r="154" ht="12.75">
      <c r="G154" s="3"/>
    </row>
    <row r="155" spans="1:10" ht="12.75">
      <c r="A155" s="1" t="s">
        <v>183</v>
      </c>
      <c r="B155" s="27" t="s">
        <v>309</v>
      </c>
      <c r="C155" s="8" t="s">
        <v>111</v>
      </c>
      <c r="D155" s="9">
        <f aca="true" t="shared" si="11" ref="D155:J155">SUM(D156:D158)</f>
        <v>8838127</v>
      </c>
      <c r="E155" s="9">
        <f t="shared" si="11"/>
        <v>10035143</v>
      </c>
      <c r="F155" s="9">
        <f t="shared" si="11"/>
        <v>36853499</v>
      </c>
      <c r="G155" s="9">
        <f t="shared" si="11"/>
        <v>60376263</v>
      </c>
      <c r="H155" s="9">
        <f t="shared" si="11"/>
        <v>9787717</v>
      </c>
      <c r="I155" s="9">
        <f t="shared" si="11"/>
        <v>52795071</v>
      </c>
      <c r="J155" s="9">
        <f t="shared" si="11"/>
        <v>10120830</v>
      </c>
    </row>
    <row r="156" spans="1:10" ht="25.5">
      <c r="A156" s="1" t="s">
        <v>184</v>
      </c>
      <c r="B156" s="19" t="s">
        <v>310</v>
      </c>
      <c r="C156" s="11" t="s">
        <v>185</v>
      </c>
      <c r="D156" s="15">
        <f>7533413+8831</f>
        <v>7542244</v>
      </c>
      <c r="E156" s="15">
        <v>8451218</v>
      </c>
      <c r="F156" s="15">
        <v>28651605</v>
      </c>
      <c r="G156" s="16">
        <v>47446606</v>
      </c>
      <c r="H156" s="15">
        <v>8221208</v>
      </c>
      <c r="I156" s="15">
        <v>41696918</v>
      </c>
      <c r="J156" s="15">
        <v>8525022</v>
      </c>
    </row>
    <row r="157" spans="1:10" ht="25.5">
      <c r="A157" s="1" t="s">
        <v>186</v>
      </c>
      <c r="B157" s="19" t="s">
        <v>311</v>
      </c>
      <c r="C157" s="11" t="s">
        <v>187</v>
      </c>
      <c r="D157" s="15">
        <v>551009</v>
      </c>
      <c r="E157" s="15">
        <v>735736</v>
      </c>
      <c r="F157" s="15">
        <v>1058974</v>
      </c>
      <c r="G157" s="16">
        <v>1067729</v>
      </c>
      <c r="H157" s="15">
        <v>728237</v>
      </c>
      <c r="I157" s="15">
        <v>1086678</v>
      </c>
      <c r="J157" s="15">
        <v>734903</v>
      </c>
    </row>
    <row r="158" spans="1:10" ht="12.75">
      <c r="A158" s="1" t="s">
        <v>188</v>
      </c>
      <c r="B158" s="19" t="s">
        <v>312</v>
      </c>
      <c r="C158" s="11" t="s">
        <v>120</v>
      </c>
      <c r="D158" s="15">
        <v>744874</v>
      </c>
      <c r="E158" s="15">
        <v>848189</v>
      </c>
      <c r="F158" s="15">
        <v>7142920</v>
      </c>
      <c r="G158" s="16">
        <v>11861928</v>
      </c>
      <c r="H158" s="15">
        <v>838272</v>
      </c>
      <c r="I158" s="15">
        <v>10011475</v>
      </c>
      <c r="J158" s="15">
        <v>860905</v>
      </c>
    </row>
    <row r="160" spans="1:10" ht="12.75">
      <c r="A160" s="1" t="s">
        <v>189</v>
      </c>
      <c r="B160" s="27" t="s">
        <v>313</v>
      </c>
      <c r="C160" s="8" t="s">
        <v>190</v>
      </c>
      <c r="D160" s="9">
        <v>24575156</v>
      </c>
      <c r="E160" s="9">
        <v>27209216</v>
      </c>
      <c r="F160" s="9">
        <v>29649289</v>
      </c>
      <c r="G160" s="5">
        <v>29649289</v>
      </c>
      <c r="H160" s="9">
        <v>27209215</v>
      </c>
      <c r="I160" s="9">
        <v>29640223</v>
      </c>
      <c r="J160" s="9">
        <v>27209215</v>
      </c>
    </row>
    <row r="161" spans="2:10" ht="12.75">
      <c r="B161" s="27"/>
      <c r="C161" s="8"/>
      <c r="D161" s="9"/>
      <c r="E161" s="9"/>
      <c r="F161" s="9"/>
      <c r="G161" s="5"/>
      <c r="H161" s="9"/>
      <c r="I161" s="9"/>
      <c r="J161" s="9"/>
    </row>
    <row r="162" spans="2:10" ht="12.75">
      <c r="B162" s="27"/>
      <c r="C162" s="8"/>
      <c r="D162" s="9"/>
      <c r="E162" s="9"/>
      <c r="F162" s="9"/>
      <c r="G162" s="5"/>
      <c r="H162" s="9"/>
      <c r="I162" s="9"/>
      <c r="J162" s="9"/>
    </row>
    <row r="163" spans="1:10" ht="25.5">
      <c r="A163" s="1" t="s">
        <v>224</v>
      </c>
      <c r="B163" s="26" t="s">
        <v>6</v>
      </c>
      <c r="C163" s="17" t="s">
        <v>314</v>
      </c>
      <c r="D163" s="9">
        <f aca="true" t="shared" si="12" ref="D163:J163">SUM(D165,D190,D197)</f>
        <v>435978414</v>
      </c>
      <c r="E163" s="9">
        <f t="shared" si="12"/>
        <v>495069576</v>
      </c>
      <c r="F163" s="35">
        <f t="shared" si="12"/>
        <v>591234511</v>
      </c>
      <c r="G163" s="35">
        <f t="shared" si="12"/>
        <v>589934565</v>
      </c>
      <c r="H163" s="35">
        <f t="shared" si="12"/>
        <v>486793288</v>
      </c>
      <c r="I163" s="35">
        <f t="shared" si="12"/>
        <v>560661276</v>
      </c>
      <c r="J163" s="35">
        <f t="shared" si="12"/>
        <v>384193295</v>
      </c>
    </row>
    <row r="164" spans="3:10" ht="12.75">
      <c r="C164" s="8"/>
      <c r="D164" s="9"/>
      <c r="E164" s="9"/>
      <c r="F164" s="9"/>
      <c r="G164" s="9"/>
      <c r="H164" s="9"/>
      <c r="I164" s="9"/>
      <c r="J164" s="9"/>
    </row>
    <row r="165" spans="3:10" ht="12.75">
      <c r="C165" s="8" t="s">
        <v>225</v>
      </c>
      <c r="D165" s="9">
        <f aca="true" t="shared" si="13" ref="D165:J165">SUM(D166,D175,D183)</f>
        <v>361372773</v>
      </c>
      <c r="E165" s="9">
        <f t="shared" si="13"/>
        <v>406145244</v>
      </c>
      <c r="F165" s="9">
        <f t="shared" si="13"/>
        <v>478692097</v>
      </c>
      <c r="G165" s="9">
        <f t="shared" si="13"/>
        <v>493789489</v>
      </c>
      <c r="H165" s="9">
        <f t="shared" si="13"/>
        <v>400897085</v>
      </c>
      <c r="I165" s="9">
        <f t="shared" si="13"/>
        <v>487733707</v>
      </c>
      <c r="J165" s="9">
        <f t="shared" si="13"/>
        <v>403762673</v>
      </c>
    </row>
    <row r="166" spans="2:10" ht="12.75">
      <c r="B166" s="27">
        <v>1000</v>
      </c>
      <c r="C166" s="8" t="s">
        <v>226</v>
      </c>
      <c r="D166" s="9">
        <f aca="true" t="shared" si="14" ref="D166:J166">SUM(D168:D173)</f>
        <v>297973972</v>
      </c>
      <c r="E166" s="9">
        <f t="shared" si="14"/>
        <v>324353726</v>
      </c>
      <c r="F166" s="9">
        <f t="shared" si="14"/>
        <v>364394317</v>
      </c>
      <c r="G166" s="9">
        <f t="shared" si="14"/>
        <v>357221029</v>
      </c>
      <c r="H166" s="9">
        <f t="shared" si="14"/>
        <v>320058015</v>
      </c>
      <c r="I166" s="9">
        <f t="shared" si="14"/>
        <v>358391168</v>
      </c>
      <c r="J166" s="9">
        <f t="shared" si="14"/>
        <v>322256455</v>
      </c>
    </row>
    <row r="167" spans="3:7" ht="12.75">
      <c r="C167" s="8"/>
      <c r="D167" s="9"/>
      <c r="E167" s="9"/>
      <c r="F167" s="9"/>
      <c r="G167" s="5"/>
    </row>
    <row r="168" spans="1:10" ht="12.75">
      <c r="A168" s="1" t="s">
        <v>227</v>
      </c>
      <c r="B168" s="26" t="s">
        <v>191</v>
      </c>
      <c r="C168" s="14" t="s">
        <v>192</v>
      </c>
      <c r="D168" s="3">
        <v>149795176</v>
      </c>
      <c r="E168" s="3">
        <f>166342586+2464084</f>
        <v>168806670</v>
      </c>
      <c r="F168" s="3">
        <v>195017150</v>
      </c>
      <c r="G168" s="4">
        <v>193805769</v>
      </c>
      <c r="H168" s="3">
        <v>169255607</v>
      </c>
      <c r="I168" s="3">
        <v>195412954</v>
      </c>
      <c r="J168" s="3">
        <v>170411958</v>
      </c>
    </row>
    <row r="169" spans="1:10" ht="12.75">
      <c r="A169" s="1" t="s">
        <v>228</v>
      </c>
      <c r="B169" s="26" t="s">
        <v>193</v>
      </c>
      <c r="C169" s="14" t="s">
        <v>194</v>
      </c>
      <c r="D169" s="3">
        <v>39752267</v>
      </c>
      <c r="E169" s="3">
        <f>42782848+644771</f>
        <v>43427619</v>
      </c>
      <c r="F169" s="3">
        <v>49997842</v>
      </c>
      <c r="G169" s="4">
        <v>49240817</v>
      </c>
      <c r="H169" s="3">
        <v>43093461</v>
      </c>
      <c r="I169" s="3">
        <v>49441516</v>
      </c>
      <c r="J169" s="3">
        <v>43823276</v>
      </c>
    </row>
    <row r="170" spans="1:10" ht="12.75">
      <c r="A170" s="1" t="s">
        <v>229</v>
      </c>
      <c r="B170" s="26" t="s">
        <v>195</v>
      </c>
      <c r="C170" s="14" t="s">
        <v>196</v>
      </c>
      <c r="D170" s="3">
        <v>1252861</v>
      </c>
      <c r="E170" s="3">
        <f>1394756+404</f>
        <v>1395160</v>
      </c>
      <c r="F170" s="3">
        <v>1759965</v>
      </c>
      <c r="G170" s="4">
        <v>1633615</v>
      </c>
      <c r="H170" s="3">
        <v>1285937</v>
      </c>
      <c r="I170" s="3">
        <v>1719919</v>
      </c>
      <c r="J170" s="3">
        <v>1264533</v>
      </c>
    </row>
    <row r="171" spans="1:10" ht="12.75">
      <c r="A171" s="1" t="s">
        <v>230</v>
      </c>
      <c r="B171" s="26" t="s">
        <v>162</v>
      </c>
      <c r="C171" s="14" t="s">
        <v>197</v>
      </c>
      <c r="D171" s="3">
        <f>50821560</f>
        <v>50821560</v>
      </c>
      <c r="E171" s="3">
        <f>52077229+30469+1</f>
        <v>52107699</v>
      </c>
      <c r="F171" s="3">
        <v>55461682</v>
      </c>
      <c r="G171" s="4">
        <v>51931764</v>
      </c>
      <c r="H171" s="3">
        <v>49341462</v>
      </c>
      <c r="I171" s="3">
        <v>51211389</v>
      </c>
      <c r="J171" s="3">
        <v>49592232</v>
      </c>
    </row>
    <row r="172" spans="1:10" ht="26.25" customHeight="1">
      <c r="A172" s="1" t="s">
        <v>231</v>
      </c>
      <c r="B172" s="34" t="s">
        <v>198</v>
      </c>
      <c r="C172" s="14" t="s">
        <v>401</v>
      </c>
      <c r="D172" s="3">
        <f>54343597-23255</f>
        <v>54320342</v>
      </c>
      <c r="E172" s="3">
        <f>56283132+140507</f>
        <v>56423639</v>
      </c>
      <c r="F172" s="3">
        <f>59802583+1208</f>
        <v>59803791</v>
      </c>
      <c r="G172" s="4">
        <f>58297748-140</f>
        <v>58297608</v>
      </c>
      <c r="H172" s="3">
        <f>54944440</f>
        <v>54944440</v>
      </c>
      <c r="I172" s="3">
        <v>58173695</v>
      </c>
      <c r="J172" s="3">
        <v>55083383</v>
      </c>
    </row>
    <row r="173" spans="1:10" ht="12.75">
      <c r="A173" s="1" t="s">
        <v>232</v>
      </c>
      <c r="B173" s="26" t="s">
        <v>199</v>
      </c>
      <c r="C173" s="14" t="s">
        <v>200</v>
      </c>
      <c r="D173" s="3">
        <f>2031000+750+16</f>
        <v>2031766</v>
      </c>
      <c r="E173" s="3">
        <f>2191671+1268</f>
        <v>2192939</v>
      </c>
      <c r="F173" s="3">
        <v>2353887</v>
      </c>
      <c r="G173" s="4">
        <v>2311456</v>
      </c>
      <c r="H173" s="3">
        <v>2137108</v>
      </c>
      <c r="I173" s="3">
        <v>2431695</v>
      </c>
      <c r="J173" s="3">
        <v>2081073</v>
      </c>
    </row>
    <row r="174" spans="3:10" ht="12.75">
      <c r="C174" s="14"/>
      <c r="F174" s="20"/>
      <c r="G174" s="21"/>
      <c r="H174" s="20"/>
      <c r="I174" s="20"/>
      <c r="J174" s="20"/>
    </row>
    <row r="175" spans="1:10" ht="12.75">
      <c r="A175" s="1" t="s">
        <v>233</v>
      </c>
      <c r="B175" s="27" t="s">
        <v>201</v>
      </c>
      <c r="C175" s="17" t="s">
        <v>202</v>
      </c>
      <c r="D175" s="9">
        <f>3137389+10418</f>
        <v>3147807</v>
      </c>
      <c r="E175" s="9">
        <v>4371398</v>
      </c>
      <c r="F175" s="35">
        <f>SUM(F176,F180,F181)</f>
        <v>5760924</v>
      </c>
      <c r="G175" s="35">
        <f>SUM(G176,G180,G181)</f>
        <v>5419240</v>
      </c>
      <c r="H175" s="35">
        <v>4288591</v>
      </c>
      <c r="I175" s="35">
        <f>SUM(I176,I180,I181)</f>
        <v>6150488</v>
      </c>
      <c r="J175" s="35">
        <v>4583181</v>
      </c>
    </row>
    <row r="176" spans="2:10" ht="12.75">
      <c r="B176" s="41" t="s">
        <v>389</v>
      </c>
      <c r="C176" s="59" t="s">
        <v>390</v>
      </c>
      <c r="D176" s="59"/>
      <c r="E176" s="9"/>
      <c r="F176" s="3">
        <f>SUM(F177,F178,F179)</f>
        <v>5685434</v>
      </c>
      <c r="G176" s="3">
        <f>SUM(G177,G178,G179)</f>
        <v>5346771</v>
      </c>
      <c r="H176" s="4" t="s">
        <v>276</v>
      </c>
      <c r="I176" s="3">
        <f>SUM(I177,I178,I179)</f>
        <v>6086000</v>
      </c>
      <c r="J176" s="4" t="s">
        <v>276</v>
      </c>
    </row>
    <row r="177" spans="2:10" ht="12.75">
      <c r="B177" s="42" t="s">
        <v>391</v>
      </c>
      <c r="C177" s="70" t="s">
        <v>392</v>
      </c>
      <c r="D177" s="70"/>
      <c r="E177" s="9"/>
      <c r="F177" s="3">
        <v>2449969</v>
      </c>
      <c r="G177" s="4">
        <v>2238996</v>
      </c>
      <c r="H177" s="4" t="s">
        <v>276</v>
      </c>
      <c r="I177" s="3">
        <v>2943389</v>
      </c>
      <c r="J177" s="4" t="s">
        <v>276</v>
      </c>
    </row>
    <row r="178" spans="1:10" ht="30" customHeight="1">
      <c r="A178" s="1" t="s">
        <v>234</v>
      </c>
      <c r="B178" s="38" t="s">
        <v>203</v>
      </c>
      <c r="C178" s="39" t="s">
        <v>398</v>
      </c>
      <c r="D178" s="40">
        <v>1849061</v>
      </c>
      <c r="E178" s="15">
        <v>2886919</v>
      </c>
      <c r="F178" s="15">
        <v>3132310</v>
      </c>
      <c r="G178" s="16">
        <v>3007577</v>
      </c>
      <c r="H178" s="15">
        <v>2992658</v>
      </c>
      <c r="I178" s="15">
        <v>3035668</v>
      </c>
      <c r="J178" s="15">
        <v>2883464</v>
      </c>
    </row>
    <row r="179" spans="2:10" ht="26.25" customHeight="1">
      <c r="B179" s="43" t="s">
        <v>393</v>
      </c>
      <c r="C179" s="71" t="s">
        <v>394</v>
      </c>
      <c r="D179" s="71"/>
      <c r="E179" s="15"/>
      <c r="F179" s="15">
        <v>103155</v>
      </c>
      <c r="G179" s="16">
        <v>100198</v>
      </c>
      <c r="H179" s="4" t="s">
        <v>276</v>
      </c>
      <c r="I179" s="15">
        <v>106943</v>
      </c>
      <c r="J179" s="4" t="s">
        <v>276</v>
      </c>
    </row>
    <row r="180" spans="2:10" ht="15" customHeight="1">
      <c r="B180" s="41" t="s">
        <v>221</v>
      </c>
      <c r="C180" s="59" t="s">
        <v>395</v>
      </c>
      <c r="D180" s="59"/>
      <c r="E180" s="15"/>
      <c r="F180" s="3">
        <v>67799</v>
      </c>
      <c r="G180" s="4">
        <v>63842</v>
      </c>
      <c r="H180" s="4" t="s">
        <v>276</v>
      </c>
      <c r="I180" s="3">
        <v>55776</v>
      </c>
      <c r="J180" s="4" t="s">
        <v>276</v>
      </c>
    </row>
    <row r="181" spans="2:10" ht="12.75">
      <c r="B181" s="41" t="s">
        <v>396</v>
      </c>
      <c r="C181" s="59" t="s">
        <v>397</v>
      </c>
      <c r="D181" s="59"/>
      <c r="E181" s="15"/>
      <c r="F181" s="3">
        <v>7691</v>
      </c>
      <c r="G181" s="4">
        <v>8627</v>
      </c>
      <c r="H181" s="4" t="s">
        <v>276</v>
      </c>
      <c r="I181" s="3">
        <v>8712</v>
      </c>
      <c r="J181" s="4" t="s">
        <v>276</v>
      </c>
    </row>
    <row r="182" ht="12.75">
      <c r="C182" s="14"/>
    </row>
    <row r="183" spans="1:10" ht="12.75">
      <c r="A183" s="1" t="s">
        <v>235</v>
      </c>
      <c r="B183" s="27" t="s">
        <v>204</v>
      </c>
      <c r="C183" s="17" t="s">
        <v>205</v>
      </c>
      <c r="D183" s="9">
        <f aca="true" t="shared" si="15" ref="D183:J183">SUM(D184:D188)</f>
        <v>60250994</v>
      </c>
      <c r="E183" s="9">
        <f t="shared" si="15"/>
        <v>77420120</v>
      </c>
      <c r="F183" s="35">
        <f t="shared" si="15"/>
        <v>108536856</v>
      </c>
      <c r="G183" s="35">
        <f t="shared" si="15"/>
        <v>131149220</v>
      </c>
      <c r="H183" s="35">
        <f t="shared" si="15"/>
        <v>76550479</v>
      </c>
      <c r="I183" s="35">
        <f t="shared" si="15"/>
        <v>123192051</v>
      </c>
      <c r="J183" s="35">
        <f t="shared" si="15"/>
        <v>76923037</v>
      </c>
    </row>
    <row r="184" spans="1:10" ht="12.75">
      <c r="A184" s="1" t="s">
        <v>236</v>
      </c>
      <c r="B184" s="26" t="s">
        <v>206</v>
      </c>
      <c r="C184" s="14" t="s">
        <v>207</v>
      </c>
      <c r="D184" s="3">
        <v>706178</v>
      </c>
      <c r="E184" s="3">
        <v>422282</v>
      </c>
      <c r="F184" s="3">
        <v>186765</v>
      </c>
      <c r="G184" s="4">
        <v>179415</v>
      </c>
      <c r="H184" s="3">
        <v>423505</v>
      </c>
      <c r="I184" s="3">
        <v>177537</v>
      </c>
      <c r="J184" s="3">
        <v>402396</v>
      </c>
    </row>
    <row r="185" spans="1:10" ht="12.75">
      <c r="A185" s="1" t="s">
        <v>237</v>
      </c>
      <c r="B185" s="26" t="s">
        <v>208</v>
      </c>
      <c r="C185" s="14" t="s">
        <v>209</v>
      </c>
      <c r="D185" s="3">
        <v>26152364</v>
      </c>
      <c r="E185" s="3">
        <v>27211014</v>
      </c>
      <c r="F185" s="3">
        <v>29649289</v>
      </c>
      <c r="G185" s="4">
        <v>29649289</v>
      </c>
      <c r="H185" s="3">
        <v>27209215</v>
      </c>
      <c r="I185" s="3">
        <v>29640223</v>
      </c>
      <c r="J185" s="3">
        <v>27209215</v>
      </c>
    </row>
    <row r="186" spans="1:10" ht="12.75">
      <c r="A186" s="1" t="s">
        <v>238</v>
      </c>
      <c r="B186" s="26" t="s">
        <v>210</v>
      </c>
      <c r="C186" s="14" t="s">
        <v>211</v>
      </c>
      <c r="D186" s="3">
        <v>16945714</v>
      </c>
      <c r="E186" s="3">
        <v>21320579</v>
      </c>
      <c r="F186" s="3">
        <f>23293923+1300</f>
        <v>23295223</v>
      </c>
      <c r="G186" s="4">
        <v>22873436</v>
      </c>
      <c r="H186" s="3">
        <v>21011513</v>
      </c>
      <c r="I186" s="3">
        <v>22246420</v>
      </c>
      <c r="J186" s="3">
        <f>21528371+474</f>
        <v>21528845</v>
      </c>
    </row>
    <row r="187" spans="1:10" ht="15" customHeight="1">
      <c r="A187" s="1" t="s">
        <v>239</v>
      </c>
      <c r="B187" s="26" t="s">
        <v>212</v>
      </c>
      <c r="C187" s="14" t="s">
        <v>213</v>
      </c>
      <c r="D187" s="3">
        <f>16385656+2782+1200</f>
        <v>16389638</v>
      </c>
      <c r="E187" s="3">
        <f>18219909+4366</f>
        <v>18224275</v>
      </c>
      <c r="F187" s="3">
        <v>18605880</v>
      </c>
      <c r="G187" s="4">
        <v>18124615</v>
      </c>
      <c r="H187" s="3">
        <v>17878893</v>
      </c>
      <c r="I187" s="3">
        <v>18356598</v>
      </c>
      <c r="J187" s="3">
        <v>17891659</v>
      </c>
    </row>
    <row r="188" spans="2:10" ht="19.5" customHeight="1">
      <c r="B188" s="26">
        <v>3800</v>
      </c>
      <c r="C188" s="14" t="s">
        <v>399</v>
      </c>
      <c r="D188" s="4">
        <v>57100</v>
      </c>
      <c r="E188" s="3">
        <v>10241970</v>
      </c>
      <c r="F188" s="3">
        <v>36799699</v>
      </c>
      <c r="G188" s="4">
        <v>60322465</v>
      </c>
      <c r="H188" s="3">
        <v>10027353</v>
      </c>
      <c r="I188" s="3">
        <v>52771273</v>
      </c>
      <c r="J188" s="3">
        <v>9890922</v>
      </c>
    </row>
    <row r="189" spans="3:4" ht="12.75">
      <c r="C189" s="11"/>
      <c r="D189" s="12"/>
    </row>
    <row r="190" spans="3:10" ht="12.75">
      <c r="C190" s="17" t="s">
        <v>240</v>
      </c>
      <c r="D190" s="9">
        <f>SUM(D192:D195)</f>
        <v>74829511</v>
      </c>
      <c r="E190" s="9">
        <f>SUM(E192:E195)</f>
        <v>89021830</v>
      </c>
      <c r="F190" s="35">
        <f>SUM(F192,F194,F195)</f>
        <v>113046904</v>
      </c>
      <c r="G190" s="35">
        <f>SUM(G192,G194,G195)</f>
        <v>94782956</v>
      </c>
      <c r="H190" s="35">
        <f>SUM(H192:H195)</f>
        <v>85986008</v>
      </c>
      <c r="I190" s="35">
        <f>SUM(I192,I194,I195)</f>
        <v>73011432</v>
      </c>
      <c r="J190" s="35">
        <f>SUM(J192:J195)</f>
        <v>-19695591</v>
      </c>
    </row>
    <row r="191" spans="3:7" ht="12.75">
      <c r="C191" s="17"/>
      <c r="D191" s="9"/>
      <c r="E191" s="9"/>
      <c r="F191" s="9"/>
      <c r="G191" s="5"/>
    </row>
    <row r="192" spans="1:10" ht="12.75">
      <c r="A192" s="1" t="s">
        <v>241</v>
      </c>
      <c r="B192" s="26" t="s">
        <v>214</v>
      </c>
      <c r="C192" s="14" t="s">
        <v>215</v>
      </c>
      <c r="D192" s="3">
        <v>23572755</v>
      </c>
      <c r="E192" s="3">
        <f>25750919+26812</f>
        <v>25777731</v>
      </c>
      <c r="F192" s="3">
        <f>31289835+F193</f>
        <v>31343635</v>
      </c>
      <c r="G192" s="4">
        <f>28620337+G193</f>
        <v>28674135</v>
      </c>
      <c r="H192" s="3">
        <v>24107537</v>
      </c>
      <c r="I192" s="3">
        <f>58981791+I193</f>
        <v>59005589</v>
      </c>
      <c r="J192" s="3">
        <v>-54410518</v>
      </c>
    </row>
    <row r="193" spans="2:10" s="44" customFormat="1" ht="25.5">
      <c r="B193" s="45">
        <v>4800</v>
      </c>
      <c r="C193" s="11" t="s">
        <v>400</v>
      </c>
      <c r="D193" s="15"/>
      <c r="E193" s="15"/>
      <c r="F193" s="15">
        <v>53800</v>
      </c>
      <c r="G193" s="16">
        <v>53798</v>
      </c>
      <c r="H193" s="16" t="s">
        <v>276</v>
      </c>
      <c r="I193" s="16">
        <v>23798</v>
      </c>
      <c r="J193" s="16" t="s">
        <v>276</v>
      </c>
    </row>
    <row r="194" spans="1:10" ht="12.75">
      <c r="A194" s="1" t="s">
        <v>242</v>
      </c>
      <c r="B194" s="26" t="s">
        <v>216</v>
      </c>
      <c r="C194" s="14" t="s">
        <v>217</v>
      </c>
      <c r="D194" s="3">
        <v>389505</v>
      </c>
      <c r="E194" s="3">
        <v>1520597</v>
      </c>
      <c r="F194" s="3">
        <v>1879988</v>
      </c>
      <c r="G194" s="4">
        <v>1649817</v>
      </c>
      <c r="H194" s="3">
        <v>1205450</v>
      </c>
      <c r="I194" s="3">
        <v>2337025</v>
      </c>
      <c r="J194" s="3">
        <v>1319603</v>
      </c>
    </row>
    <row r="195" spans="1:10" ht="12.75">
      <c r="A195" s="1" t="s">
        <v>243</v>
      </c>
      <c r="B195" s="26" t="s">
        <v>218</v>
      </c>
      <c r="C195" s="14" t="s">
        <v>219</v>
      </c>
      <c r="D195" s="3">
        <f>50866051+1200</f>
        <v>50867251</v>
      </c>
      <c r="E195" s="3">
        <v>61723502</v>
      </c>
      <c r="F195" s="3">
        <v>79823281</v>
      </c>
      <c r="G195" s="4">
        <v>64459004</v>
      </c>
      <c r="H195" s="3">
        <v>60673021</v>
      </c>
      <c r="I195" s="3">
        <v>11668818</v>
      </c>
      <c r="J195" s="3">
        <v>33395324</v>
      </c>
    </row>
    <row r="196" ht="12.75">
      <c r="C196" s="14"/>
    </row>
    <row r="197" spans="1:10" ht="13.5" customHeight="1">
      <c r="A197" s="1" t="s">
        <v>244</v>
      </c>
      <c r="B197" s="27" t="s">
        <v>220</v>
      </c>
      <c r="C197" s="17" t="s">
        <v>315</v>
      </c>
      <c r="D197" s="9">
        <f aca="true" t="shared" si="16" ref="D197:J197">D198-D204</f>
        <v>-223870</v>
      </c>
      <c r="E197" s="9">
        <f t="shared" si="16"/>
        <v>-97498</v>
      </c>
      <c r="F197" s="35">
        <f t="shared" si="16"/>
        <v>-504490</v>
      </c>
      <c r="G197" s="35">
        <f t="shared" si="16"/>
        <v>1362120</v>
      </c>
      <c r="H197" s="35">
        <f t="shared" si="16"/>
        <v>-89805</v>
      </c>
      <c r="I197" s="35">
        <f t="shared" si="16"/>
        <v>-83863</v>
      </c>
      <c r="J197" s="35">
        <f t="shared" si="16"/>
        <v>126213</v>
      </c>
    </row>
    <row r="198" spans="1:10" ht="12.75">
      <c r="A198" s="1" t="s">
        <v>245</v>
      </c>
      <c r="B198" s="26" t="s">
        <v>222</v>
      </c>
      <c r="C198" s="14" t="s">
        <v>287</v>
      </c>
      <c r="D198" s="3">
        <v>932684</v>
      </c>
      <c r="E198" s="3">
        <f>SUM(E199,E202,E203)</f>
        <v>1145140</v>
      </c>
      <c r="F198" s="3">
        <v>19653</v>
      </c>
      <c r="G198" s="4">
        <v>2433044</v>
      </c>
      <c r="H198" s="3">
        <f>SUM(H199,H202,H203)</f>
        <v>1158535</v>
      </c>
      <c r="I198" s="3">
        <v>17289</v>
      </c>
      <c r="J198" s="3">
        <f>SUM(J199,J202,J203)</f>
        <v>1009235</v>
      </c>
    </row>
    <row r="199" spans="2:10" ht="12.75">
      <c r="B199" s="26">
        <v>8110</v>
      </c>
      <c r="C199" s="14" t="s">
        <v>316</v>
      </c>
      <c r="D199" s="12" t="s">
        <v>276</v>
      </c>
      <c r="E199" s="3">
        <f>SUM(E200:E201)</f>
        <v>1011559</v>
      </c>
      <c r="F199" s="16" t="s">
        <v>276</v>
      </c>
      <c r="G199" s="16" t="s">
        <v>276</v>
      </c>
      <c r="H199" s="3">
        <f>SUM(H200:H201)</f>
        <v>1011412</v>
      </c>
      <c r="I199" s="16" t="s">
        <v>276</v>
      </c>
      <c r="J199" s="3">
        <f>SUM(J200:J201)</f>
        <v>989757</v>
      </c>
    </row>
    <row r="200" spans="2:10" ht="12.75">
      <c r="B200" s="19">
        <v>8111</v>
      </c>
      <c r="C200" s="11" t="s">
        <v>317</v>
      </c>
      <c r="D200" s="12" t="s">
        <v>276</v>
      </c>
      <c r="E200" s="15">
        <v>5687</v>
      </c>
      <c r="F200" s="1">
        <v>0</v>
      </c>
      <c r="G200" s="1">
        <v>0</v>
      </c>
      <c r="H200" s="16">
        <v>1000</v>
      </c>
      <c r="I200" s="16">
        <v>10316</v>
      </c>
      <c r="J200" s="15">
        <v>1000</v>
      </c>
    </row>
    <row r="201" spans="2:10" ht="12.75">
      <c r="B201" s="19">
        <v>8112</v>
      </c>
      <c r="C201" s="11" t="s">
        <v>318</v>
      </c>
      <c r="D201" s="12" t="s">
        <v>276</v>
      </c>
      <c r="E201" s="15">
        <v>1005872</v>
      </c>
      <c r="F201" s="15">
        <v>9550</v>
      </c>
      <c r="G201" s="16">
        <v>2544421</v>
      </c>
      <c r="H201" s="15">
        <v>1010412</v>
      </c>
      <c r="I201" s="15">
        <v>0</v>
      </c>
      <c r="J201" s="15">
        <v>988757</v>
      </c>
    </row>
    <row r="202" spans="2:10" ht="12.75">
      <c r="B202" s="26">
        <v>8120</v>
      </c>
      <c r="C202" s="14" t="s">
        <v>319</v>
      </c>
      <c r="D202" s="12" t="s">
        <v>276</v>
      </c>
      <c r="E202" s="3">
        <v>113618</v>
      </c>
      <c r="F202" s="16" t="s">
        <v>276</v>
      </c>
      <c r="G202" s="16" t="s">
        <v>276</v>
      </c>
      <c r="H202" s="3">
        <v>126398</v>
      </c>
      <c r="I202" s="16" t="s">
        <v>276</v>
      </c>
      <c r="J202" s="3">
        <v>1570</v>
      </c>
    </row>
    <row r="203" spans="2:10" ht="12.75">
      <c r="B203" s="26">
        <v>8130</v>
      </c>
      <c r="C203" s="14" t="s">
        <v>320</v>
      </c>
      <c r="D203" s="12" t="s">
        <v>276</v>
      </c>
      <c r="E203" s="3">
        <v>19963</v>
      </c>
      <c r="F203" s="16" t="s">
        <v>276</v>
      </c>
      <c r="G203" s="16" t="s">
        <v>276</v>
      </c>
      <c r="H203" s="3">
        <v>20725</v>
      </c>
      <c r="I203" s="16" t="s">
        <v>276</v>
      </c>
      <c r="J203" s="3">
        <v>17908</v>
      </c>
    </row>
    <row r="204" spans="1:10" ht="12.75">
      <c r="A204" s="1" t="s">
        <v>246</v>
      </c>
      <c r="B204" s="26" t="s">
        <v>223</v>
      </c>
      <c r="C204" s="14" t="s">
        <v>288</v>
      </c>
      <c r="D204" s="3">
        <v>1156554</v>
      </c>
      <c r="E204" s="3">
        <f>SUM(E205,E207,E208)</f>
        <v>1242638</v>
      </c>
      <c r="F204" s="3">
        <v>524143</v>
      </c>
      <c r="G204" s="4">
        <v>1070924</v>
      </c>
      <c r="H204" s="3">
        <f>SUM(H205,H207,H208)</f>
        <v>1248340</v>
      </c>
      <c r="I204" s="3">
        <v>101152</v>
      </c>
      <c r="J204" s="3">
        <f>SUM(J205,J207,J208)</f>
        <v>883022</v>
      </c>
    </row>
    <row r="205" spans="2:10" ht="12.75">
      <c r="B205" s="26">
        <v>8210</v>
      </c>
      <c r="C205" s="14" t="s">
        <v>321</v>
      </c>
      <c r="D205" s="12" t="s">
        <v>276</v>
      </c>
      <c r="E205" s="3">
        <f>SUM(E206:E206)</f>
        <v>783508</v>
      </c>
      <c r="F205" s="16" t="s">
        <v>276</v>
      </c>
      <c r="G205" s="16" t="s">
        <v>276</v>
      </c>
      <c r="H205" s="3">
        <f>SUM(H206:H206)</f>
        <v>787428</v>
      </c>
      <c r="I205" s="16" t="s">
        <v>276</v>
      </c>
      <c r="J205" s="3">
        <f>SUM(J206:J206)</f>
        <v>639439</v>
      </c>
    </row>
    <row r="206" spans="2:10" ht="12.75">
      <c r="B206" s="19">
        <v>8212</v>
      </c>
      <c r="C206" s="11" t="s">
        <v>322</v>
      </c>
      <c r="D206" s="12" t="s">
        <v>276</v>
      </c>
      <c r="E206" s="3">
        <v>783508</v>
      </c>
      <c r="F206" s="3">
        <v>228809</v>
      </c>
      <c r="G206" s="4">
        <v>904939</v>
      </c>
      <c r="H206" s="3">
        <v>787428</v>
      </c>
      <c r="I206" s="3">
        <v>2224</v>
      </c>
      <c r="J206" s="3">
        <v>639439</v>
      </c>
    </row>
    <row r="207" spans="2:10" ht="12.75">
      <c r="B207" s="26">
        <v>8220</v>
      </c>
      <c r="C207" s="14" t="s">
        <v>323</v>
      </c>
      <c r="D207" s="12" t="s">
        <v>276</v>
      </c>
      <c r="E207" s="3">
        <v>442608</v>
      </c>
      <c r="F207" s="16" t="s">
        <v>276</v>
      </c>
      <c r="G207" s="16" t="s">
        <v>276</v>
      </c>
      <c r="H207" s="3">
        <v>442608</v>
      </c>
      <c r="I207" s="16" t="s">
        <v>276</v>
      </c>
      <c r="J207" s="3">
        <v>242263</v>
      </c>
    </row>
    <row r="208" spans="2:10" ht="12.75">
      <c r="B208" s="26">
        <v>8230</v>
      </c>
      <c r="C208" s="14" t="s">
        <v>324</v>
      </c>
      <c r="D208" s="12" t="s">
        <v>276</v>
      </c>
      <c r="E208" s="3">
        <v>16522</v>
      </c>
      <c r="F208" s="16" t="s">
        <v>276</v>
      </c>
      <c r="G208" s="16" t="s">
        <v>276</v>
      </c>
      <c r="H208" s="3">
        <v>18304</v>
      </c>
      <c r="I208" s="16" t="s">
        <v>276</v>
      </c>
      <c r="J208" s="3">
        <v>1320</v>
      </c>
    </row>
    <row r="209" ht="12.75">
      <c r="C209" s="14"/>
    </row>
    <row r="210" spans="3:10" ht="25.5">
      <c r="C210" s="17" t="s">
        <v>282</v>
      </c>
      <c r="D210" s="9">
        <f>D10-D130</f>
        <v>-21146418</v>
      </c>
      <c r="E210" s="9">
        <f aca="true" t="shared" si="17" ref="E210:J210">E10-E163</f>
        <v>-39416438</v>
      </c>
      <c r="F210" s="9">
        <f t="shared" si="17"/>
        <v>-61450879</v>
      </c>
      <c r="G210" s="9">
        <f t="shared" si="17"/>
        <v>-33868829</v>
      </c>
      <c r="H210" s="9">
        <f t="shared" si="17"/>
        <v>-32466891</v>
      </c>
      <c r="I210" s="9">
        <f t="shared" si="17"/>
        <v>58275388</v>
      </c>
      <c r="J210" s="9">
        <f t="shared" si="17"/>
        <v>73879852</v>
      </c>
    </row>
    <row r="211" ht="12.75">
      <c r="C211" s="14"/>
    </row>
    <row r="212" spans="1:5" ht="12.75" hidden="1">
      <c r="A212" s="1" t="s">
        <v>247</v>
      </c>
      <c r="B212" s="26" t="s">
        <v>6</v>
      </c>
      <c r="C212" s="2" t="s">
        <v>248</v>
      </c>
      <c r="D212" s="3">
        <v>-21151733</v>
      </c>
      <c r="E212" s="3">
        <v>-19855409</v>
      </c>
    </row>
    <row r="213" spans="1:5" ht="12.75" hidden="1">
      <c r="A213" s="1" t="s">
        <v>249</v>
      </c>
      <c r="B213" s="26" t="s">
        <v>6</v>
      </c>
      <c r="C213" s="2" t="s">
        <v>250</v>
      </c>
      <c r="D213" s="3">
        <v>21152075</v>
      </c>
      <c r="E213" s="3">
        <v>15131330</v>
      </c>
    </row>
    <row r="214" spans="1:5" ht="12.75" hidden="1">
      <c r="A214" s="1" t="s">
        <v>251</v>
      </c>
      <c r="B214" s="26" t="s">
        <v>6</v>
      </c>
      <c r="C214" s="2" t="s">
        <v>252</v>
      </c>
      <c r="D214" s="3">
        <v>17958524</v>
      </c>
      <c r="E214" s="3">
        <v>13760572</v>
      </c>
    </row>
    <row r="215" spans="1:5" ht="12.75" hidden="1">
      <c r="A215" s="1" t="s">
        <v>253</v>
      </c>
      <c r="B215" s="26" t="s">
        <v>6</v>
      </c>
      <c r="C215" s="2" t="s">
        <v>254</v>
      </c>
      <c r="D215" s="3">
        <v>7019618</v>
      </c>
      <c r="E215" s="3">
        <v>3370860</v>
      </c>
    </row>
    <row r="216" spans="1:5" ht="12.75" hidden="1">
      <c r="A216" s="1" t="s">
        <v>255</v>
      </c>
      <c r="B216" s="26" t="s">
        <v>6</v>
      </c>
      <c r="C216" s="2" t="s">
        <v>256</v>
      </c>
      <c r="D216" s="3">
        <v>65493</v>
      </c>
      <c r="E216" s="3">
        <v>-10631</v>
      </c>
    </row>
    <row r="217" spans="1:5" ht="12.75" hidden="1">
      <c r="A217" s="1" t="s">
        <v>257</v>
      </c>
      <c r="B217" s="26" t="s">
        <v>6</v>
      </c>
      <c r="C217" s="2" t="s">
        <v>258</v>
      </c>
      <c r="D217" s="3">
        <v>6954125</v>
      </c>
      <c r="E217" s="3">
        <v>3381491</v>
      </c>
    </row>
    <row r="218" spans="1:5" ht="12.75" hidden="1">
      <c r="A218" s="1" t="s">
        <v>259</v>
      </c>
      <c r="B218" s="26" t="s">
        <v>6</v>
      </c>
      <c r="C218" s="2" t="s">
        <v>260</v>
      </c>
      <c r="D218" s="3">
        <v>2026780</v>
      </c>
      <c r="E218" s="3">
        <v>2229215</v>
      </c>
    </row>
    <row r="219" spans="1:5" ht="12.75" hidden="1">
      <c r="A219" s="1" t="s">
        <v>261</v>
      </c>
      <c r="B219" s="26" t="s">
        <v>6</v>
      </c>
      <c r="C219" s="2" t="s">
        <v>262</v>
      </c>
      <c r="D219" s="3">
        <v>14157328</v>
      </c>
      <c r="E219" s="3">
        <v>9491851</v>
      </c>
    </row>
    <row r="220" spans="1:5" ht="12.75" hidden="1">
      <c r="A220" s="1" t="s">
        <v>263</v>
      </c>
      <c r="B220" s="26" t="s">
        <v>6</v>
      </c>
      <c r="C220" s="2" t="s">
        <v>264</v>
      </c>
      <c r="D220" s="3">
        <v>12130548</v>
      </c>
      <c r="E220" s="3">
        <v>7262636</v>
      </c>
    </row>
    <row r="221" spans="1:5" ht="12.75" hidden="1">
      <c r="A221" s="1" t="s">
        <v>265</v>
      </c>
      <c r="B221" s="26" t="s">
        <v>6</v>
      </c>
      <c r="C221" s="2" t="s">
        <v>266</v>
      </c>
      <c r="D221" s="3">
        <v>-7348730</v>
      </c>
      <c r="E221" s="3">
        <v>-7284511</v>
      </c>
    </row>
    <row r="222" spans="1:5" ht="12.75" hidden="1">
      <c r="A222" s="1" t="s">
        <v>267</v>
      </c>
      <c r="B222" s="26" t="s">
        <v>6</v>
      </c>
      <c r="C222" s="2" t="s">
        <v>268</v>
      </c>
      <c r="D222" s="3">
        <v>16260856</v>
      </c>
      <c r="E222" s="3">
        <v>15445008</v>
      </c>
    </row>
    <row r="223" spans="1:5" ht="12.75" hidden="1">
      <c r="A223" s="1" t="s">
        <v>269</v>
      </c>
      <c r="B223" s="26" t="s">
        <v>6</v>
      </c>
      <c r="C223" s="2" t="s">
        <v>270</v>
      </c>
      <c r="D223" s="3">
        <v>3193551</v>
      </c>
      <c r="E223" s="3">
        <v>1370758</v>
      </c>
    </row>
    <row r="224" spans="1:5" ht="12.75" hidden="1">
      <c r="A224" s="1" t="s">
        <v>271</v>
      </c>
      <c r="B224" s="26" t="s">
        <v>6</v>
      </c>
      <c r="C224" s="2" t="s">
        <v>272</v>
      </c>
      <c r="D224" s="3">
        <v>3041180</v>
      </c>
      <c r="E224" s="3">
        <v>1290309</v>
      </c>
    </row>
    <row r="225" spans="1:5" ht="12.75" hidden="1">
      <c r="A225" s="1" t="s">
        <v>273</v>
      </c>
      <c r="B225" s="26" t="s">
        <v>6</v>
      </c>
      <c r="C225" s="2" t="s">
        <v>274</v>
      </c>
      <c r="D225" s="3">
        <v>152371</v>
      </c>
      <c r="E225" s="3">
        <v>80449</v>
      </c>
    </row>
    <row r="226" spans="2:10" ht="25.5" customHeight="1">
      <c r="B226" s="61" t="s">
        <v>419</v>
      </c>
      <c r="C226" s="61"/>
      <c r="D226" s="61"/>
      <c r="E226" s="61"/>
      <c r="F226" s="61"/>
      <c r="G226" s="61"/>
      <c r="H226" s="61"/>
      <c r="I226" s="61"/>
      <c r="J226" s="61"/>
    </row>
    <row r="231" spans="2:10" s="22" customFormat="1" ht="15.75">
      <c r="B231" s="25"/>
      <c r="C231" s="23"/>
      <c r="D231" s="24"/>
      <c r="G231" s="25"/>
      <c r="H231" s="24"/>
      <c r="I231" s="24"/>
      <c r="J231" s="24"/>
    </row>
  </sheetData>
  <mergeCells count="12">
    <mergeCell ref="C177:D177"/>
    <mergeCell ref="C179:D179"/>
    <mergeCell ref="C180:D180"/>
    <mergeCell ref="C181:D181"/>
    <mergeCell ref="B3:J3"/>
    <mergeCell ref="B226:J226"/>
    <mergeCell ref="G6:H6"/>
    <mergeCell ref="I6:J6"/>
    <mergeCell ref="F6:F7"/>
    <mergeCell ref="C6:C7"/>
    <mergeCell ref="B6:B7"/>
    <mergeCell ref="C176:D176"/>
  </mergeCells>
  <printOptions horizontalCentered="1"/>
  <pageMargins left="0.9448818897637796" right="0.35433070866141736" top="0.984251968503937" bottom="0.5905511811023623" header="0.5118110236220472" footer="0.31496062992125984"/>
  <pageSetup firstPageNumber="6" useFirstPageNumber="1" fitToHeight="0" fitToWidth="1" horizontalDpi="600" verticalDpi="600" orientation="portrait" paperSize="9" scale="81" r:id="rId1"/>
  <headerFooter alignWithMargins="0">
    <oddFooter>&amp;R&amp;P</oddFooter>
  </headerFooter>
  <rowBreaks count="3" manualBreakCount="3">
    <brk id="105" max="9" man="1"/>
    <brk id="148" max="9" man="1"/>
    <brk id="16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Latvijas Republikas 2002.gada pārskats par valsts budžeta izpildi un par pašvaldību budžetiem</dc:title>
  <dc:subject>Pārskats</dc:subject>
  <dc:creator>Vineta Parfenkova</dc:creator>
  <cp:keywords/>
  <dc:description>Vineta.Parfenkova@kase.gov.lv, 7094248</dc:description>
  <cp:lastModifiedBy>JanisPa</cp:lastModifiedBy>
  <cp:lastPrinted>2003-06-16T14:26:29Z</cp:lastPrinted>
  <dcterms:created xsi:type="dcterms:W3CDTF">2002-04-25T08:01:13Z</dcterms:created>
  <dcterms:modified xsi:type="dcterms:W3CDTF">2003-09-16T14:27:02Z</dcterms:modified>
  <cp:category/>
  <cp:version/>
  <cp:contentType/>
  <cp:contentStatus/>
</cp:coreProperties>
</file>